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0" windowWidth="24915" windowHeight="11535" activeTab="4"/>
  </bookViews>
  <sheets>
    <sheet name="Naslov na stran" sheetId="8" r:id="rId1"/>
    <sheet name="Rekapitulacije" sheetId="1" r:id="rId2"/>
    <sheet name="trasa ceste" sheetId="2" r:id="rId3"/>
    <sheet name="prestavitev kapelice" sheetId="3" r:id="rId4"/>
    <sheet name="oporne in podporne konstr" sheetId="4" r:id="rId5"/>
    <sheet name="vodenje prometa" sheetId="5" r:id="rId6"/>
    <sheet name="meteorna kanalizacija" sheetId="6" r:id="rId7"/>
    <sheet name="El. NN priključek" sheetId="9" r:id="rId8"/>
    <sheet name="El. cestna razsvetljava" sheetId="10" r:id="rId9"/>
    <sheet name="opombe" sheetId="7" r:id="rId10"/>
  </sheets>
  <calcPr calcId="125725"/>
</workbook>
</file>

<file path=xl/calcChain.xml><?xml version="1.0" encoding="utf-8"?>
<calcChain xmlns="http://schemas.openxmlformats.org/spreadsheetml/2006/main">
  <c r="H3" i="3"/>
  <c r="G9" i="10" l="1"/>
  <c r="G68" l="1"/>
  <c r="G80"/>
  <c r="G78"/>
  <c r="G99"/>
  <c r="G97"/>
  <c r="G95"/>
  <c r="G93"/>
  <c r="G86"/>
  <c r="G84"/>
  <c r="G82"/>
  <c r="G76"/>
  <c r="G74"/>
  <c r="G72"/>
  <c r="G70"/>
  <c r="G63"/>
  <c r="G61"/>
  <c r="G59"/>
  <c r="G52"/>
  <c r="G50"/>
  <c r="G48"/>
  <c r="G46"/>
  <c r="G44"/>
  <c r="G42"/>
  <c r="G38"/>
  <c r="G34"/>
  <c r="G32"/>
  <c r="G28"/>
  <c r="G24"/>
  <c r="G22"/>
  <c r="G20"/>
  <c r="G18"/>
  <c r="F54" i="9"/>
  <c r="F52"/>
  <c r="F20"/>
  <c r="F26"/>
  <c r="F24"/>
  <c r="F22"/>
  <c r="F33"/>
  <c r="F35"/>
  <c r="F37"/>
  <c r="F46"/>
  <c r="F48"/>
  <c r="F50"/>
  <c r="G130" i="6"/>
  <c r="G128"/>
  <c r="G126"/>
  <c r="G124"/>
  <c r="G122"/>
  <c r="G120"/>
  <c r="G118"/>
  <c r="G110"/>
  <c r="G108"/>
  <c r="G106"/>
  <c r="G104"/>
  <c r="G103"/>
  <c r="G102"/>
  <c r="G99"/>
  <c r="G97"/>
  <c r="G96"/>
  <c r="G93"/>
  <c r="G91"/>
  <c r="G89"/>
  <c r="G88"/>
  <c r="G85"/>
  <c r="G83"/>
  <c r="G81"/>
  <c r="G79"/>
  <c r="G78"/>
  <c r="G75"/>
  <c r="G72"/>
  <c r="G71"/>
  <c r="G68"/>
  <c r="G66"/>
  <c r="G63"/>
  <c r="G62"/>
  <c r="G61"/>
  <c r="G52"/>
  <c r="G50"/>
  <c r="G48"/>
  <c r="G46"/>
  <c r="G44"/>
  <c r="G42"/>
  <c r="G40"/>
  <c r="G38"/>
  <c r="G36"/>
  <c r="G34"/>
  <c r="G32"/>
  <c r="G30"/>
  <c r="G28"/>
  <c r="G26"/>
  <c r="G24"/>
  <c r="G16"/>
  <c r="G15"/>
  <c r="G14"/>
  <c r="G13"/>
  <c r="G12"/>
  <c r="G11"/>
  <c r="G10"/>
  <c r="G8"/>
  <c r="H30" i="3"/>
  <c r="H12" i="4"/>
  <c r="H18"/>
  <c r="H73"/>
  <c r="H116"/>
  <c r="H121"/>
  <c r="H127"/>
  <c r="H181"/>
  <c r="H186"/>
  <c r="H192"/>
  <c r="H244"/>
  <c r="H249"/>
  <c r="H255"/>
  <c r="H308"/>
  <c r="H314"/>
  <c r="H369"/>
  <c r="H422"/>
  <c r="H428"/>
  <c r="H480"/>
  <c r="H485"/>
  <c r="H491"/>
  <c r="H537"/>
  <c r="H543"/>
  <c r="H615"/>
  <c r="H657"/>
  <c r="H664"/>
  <c r="H732"/>
  <c r="H794"/>
  <c r="H842"/>
  <c r="H835"/>
  <c r="H830"/>
  <c r="H825"/>
  <c r="H824"/>
  <c r="H823"/>
  <c r="H822"/>
  <c r="H817"/>
  <c r="H812"/>
  <c r="H811"/>
  <c r="H810"/>
  <c r="H804"/>
  <c r="H799"/>
  <c r="H788"/>
  <c r="H781"/>
  <c r="H776"/>
  <c r="H771"/>
  <c r="H770"/>
  <c r="H769"/>
  <c r="H768"/>
  <c r="H763"/>
  <c r="H758"/>
  <c r="H757"/>
  <c r="H756"/>
  <c r="H750"/>
  <c r="H749"/>
  <c r="H743"/>
  <c r="H742"/>
  <c r="H737"/>
  <c r="H726"/>
  <c r="H721"/>
  <c r="H714"/>
  <c r="H709"/>
  <c r="H704"/>
  <c r="H703"/>
  <c r="H702"/>
  <c r="H701"/>
  <c r="H696"/>
  <c r="H691"/>
  <c r="H690"/>
  <c r="H689"/>
  <c r="H683"/>
  <c r="H682"/>
  <c r="H676"/>
  <c r="H675"/>
  <c r="H670"/>
  <c r="H665"/>
  <c r="H658"/>
  <c r="H652"/>
  <c r="H645"/>
  <c r="H644"/>
  <c r="H643"/>
  <c r="H638"/>
  <c r="H633"/>
  <c r="H632"/>
  <c r="H626"/>
  <c r="H621"/>
  <c r="H616"/>
  <c r="H609"/>
  <c r="H604"/>
  <c r="H597"/>
  <c r="H592"/>
  <c r="H587"/>
  <c r="H582"/>
  <c r="H581"/>
  <c r="H580"/>
  <c r="H579"/>
  <c r="H574"/>
  <c r="H569"/>
  <c r="H568"/>
  <c r="H567"/>
  <c r="H561"/>
  <c r="H555"/>
  <c r="H554"/>
  <c r="H549"/>
  <c r="H532"/>
  <c r="H525"/>
  <c r="H520"/>
  <c r="H519"/>
  <c r="H518"/>
  <c r="H513"/>
  <c r="H508"/>
  <c r="H507"/>
  <c r="H501"/>
  <c r="H496"/>
  <c r="H475"/>
  <c r="H468"/>
  <c r="H463"/>
  <c r="H458"/>
  <c r="H457"/>
  <c r="H456"/>
  <c r="H451"/>
  <c r="H446"/>
  <c r="H445"/>
  <c r="H439"/>
  <c r="H434"/>
  <c r="H429"/>
  <c r="H417"/>
  <c r="H410"/>
  <c r="H405"/>
  <c r="H400"/>
  <c r="H399"/>
  <c r="H398"/>
  <c r="H393"/>
  <c r="H388"/>
  <c r="H387"/>
  <c r="H381"/>
  <c r="H380"/>
  <c r="H375"/>
  <c r="H370"/>
  <c r="H363"/>
  <c r="H362"/>
  <c r="H357"/>
  <c r="H350"/>
  <c r="H345"/>
  <c r="H344"/>
  <c r="H343"/>
  <c r="H338"/>
  <c r="H333"/>
  <c r="H332"/>
  <c r="H326"/>
  <c r="H325"/>
  <c r="H320"/>
  <c r="H307"/>
  <c r="H302"/>
  <c r="H295"/>
  <c r="H294"/>
  <c r="H293"/>
  <c r="H292"/>
  <c r="H287"/>
  <c r="H282"/>
  <c r="H281"/>
  <c r="H280"/>
  <c r="H274"/>
  <c r="H273"/>
  <c r="H267"/>
  <c r="H266"/>
  <c r="H256"/>
  <c r="H261"/>
  <c r="H239"/>
  <c r="H232"/>
  <c r="H231"/>
  <c r="H230"/>
  <c r="H229"/>
  <c r="H224"/>
  <c r="H219"/>
  <c r="H218"/>
  <c r="H217"/>
  <c r="H211"/>
  <c r="H210"/>
  <c r="H204"/>
  <c r="H203"/>
  <c r="H198"/>
  <c r="H193"/>
  <c r="H176"/>
  <c r="H169"/>
  <c r="H164"/>
  <c r="H163"/>
  <c r="H162"/>
  <c r="H157"/>
  <c r="H152"/>
  <c r="H151"/>
  <c r="H145"/>
  <c r="H144"/>
  <c r="H138"/>
  <c r="H137"/>
  <c r="H132"/>
  <c r="H111"/>
  <c r="H104"/>
  <c r="H99"/>
  <c r="H94"/>
  <c r="H89"/>
  <c r="H84"/>
  <c r="H79"/>
  <c r="H68"/>
  <c r="H61"/>
  <c r="H56"/>
  <c r="H55"/>
  <c r="H54"/>
  <c r="H49"/>
  <c r="H44"/>
  <c r="H43"/>
  <c r="H37"/>
  <c r="H36"/>
  <c r="H30"/>
  <c r="H29"/>
  <c r="H24"/>
  <c r="H19"/>
  <c r="H7"/>
  <c r="H11" i="3"/>
  <c r="H6"/>
  <c r="G136" i="2"/>
  <c r="G137"/>
  <c r="H64" i="3"/>
  <c r="H59"/>
  <c r="H58"/>
  <c r="H53"/>
  <c r="H48"/>
  <c r="H47"/>
  <c r="H46"/>
  <c r="H41"/>
  <c r="H36"/>
  <c r="H29"/>
  <c r="H24"/>
  <c r="H19"/>
  <c r="H18"/>
  <c r="H17"/>
  <c r="G164" i="2"/>
  <c r="G163"/>
  <c r="G162"/>
  <c r="G161"/>
  <c r="G160"/>
  <c r="G159"/>
  <c r="G153"/>
  <c r="G152"/>
  <c r="G147"/>
  <c r="G142"/>
  <c r="G123"/>
  <c r="G122"/>
  <c r="G121"/>
  <c r="G120"/>
  <c r="G97"/>
  <c r="G115"/>
  <c r="G114"/>
  <c r="G113"/>
  <c r="G112"/>
  <c r="G111"/>
  <c r="G110"/>
  <c r="G109"/>
  <c r="G108"/>
  <c r="G107"/>
  <c r="G106"/>
  <c r="G105"/>
  <c r="G104"/>
  <c r="G103"/>
  <c r="G92"/>
  <c r="G91"/>
  <c r="G85"/>
  <c r="G84"/>
  <c r="G79"/>
  <c r="G74"/>
  <c r="G73"/>
  <c r="G68"/>
  <c r="G67"/>
  <c r="G61"/>
  <c r="G60"/>
  <c r="G55"/>
  <c r="G54"/>
  <c r="G53"/>
  <c r="G48"/>
  <c r="G47"/>
  <c r="G42"/>
  <c r="G37"/>
  <c r="G36"/>
  <c r="G35"/>
  <c r="G34"/>
  <c r="G33"/>
  <c r="G38" s="1"/>
  <c r="G39" s="1"/>
  <c r="G40" s="1"/>
  <c r="G32"/>
  <c r="G26"/>
  <c r="G25"/>
  <c r="G24"/>
  <c r="G23"/>
  <c r="G22"/>
  <c r="G21"/>
  <c r="G20"/>
  <c r="G19"/>
  <c r="G18"/>
  <c r="G17"/>
  <c r="G16"/>
  <c r="G15"/>
  <c r="G14"/>
  <c r="G13"/>
  <c r="G7"/>
  <c r="G6"/>
  <c r="G12"/>
  <c r="G43"/>
  <c r="G44" s="1"/>
  <c r="G45" s="1"/>
  <c r="G49"/>
  <c r="F60" i="9"/>
  <c r="F11" s="1"/>
  <c r="G111" i="10"/>
  <c r="A54" i="9"/>
  <c r="G105" i="10"/>
  <c r="A105"/>
  <c r="G103"/>
  <c r="G101"/>
  <c r="A95"/>
  <c r="A97" s="1"/>
  <c r="A99" s="1"/>
  <c r="A101" s="1"/>
  <c r="A70"/>
  <c r="A61"/>
  <c r="A63" s="1"/>
  <c r="G40"/>
  <c r="G36"/>
  <c r="G30"/>
  <c r="G26"/>
  <c r="F39" i="9" l="1"/>
  <c r="F41"/>
  <c r="F7" s="1"/>
  <c r="G27" i="2"/>
  <c r="G28" s="1"/>
  <c r="G29" s="1"/>
  <c r="G50"/>
  <c r="G51" s="1"/>
  <c r="F56" i="9"/>
  <c r="F28"/>
  <c r="G107" i="10"/>
  <c r="G54"/>
  <c r="H9" i="5"/>
  <c r="H8"/>
  <c r="H7"/>
  <c r="H6"/>
  <c r="H10" s="1"/>
  <c r="B22" i="1" s="1"/>
  <c r="E122" i="6"/>
  <c r="E128" s="1"/>
  <c r="B118"/>
  <c r="B60"/>
  <c r="E50"/>
  <c r="E52" s="1"/>
  <c r="E46"/>
  <c r="E30"/>
  <c r="B24"/>
  <c r="B8"/>
  <c r="F9" i="9" l="1"/>
  <c r="G7" i="10"/>
  <c r="G88"/>
  <c r="F5" i="9"/>
  <c r="G3" i="10"/>
  <c r="C22" i="1"/>
  <c r="D22" s="1"/>
  <c r="H11" i="5"/>
  <c r="H12"/>
  <c r="E124" i="6"/>
  <c r="G18"/>
  <c r="E28"/>
  <c r="G112"/>
  <c r="B120"/>
  <c r="B10"/>
  <c r="B12" s="1"/>
  <c r="B26"/>
  <c r="B28" s="1"/>
  <c r="B65"/>
  <c r="B68" s="1"/>
  <c r="B70" s="1"/>
  <c r="G5" i="10" l="1"/>
  <c r="F13" i="9"/>
  <c r="B24" i="1" s="1"/>
  <c r="G113" i="6"/>
  <c r="G114" s="1"/>
  <c r="G54"/>
  <c r="G55" s="1"/>
  <c r="G56" s="1"/>
  <c r="G19"/>
  <c r="G20" s="1"/>
  <c r="G132"/>
  <c r="B74"/>
  <c r="B30"/>
  <c r="B16"/>
  <c r="B122"/>
  <c r="C24" i="1" l="1"/>
  <c r="D24" s="1"/>
  <c r="G11" i="10"/>
  <c r="B25" i="1" s="1"/>
  <c r="C25" s="1"/>
  <c r="D25" s="1"/>
  <c r="G133" i="6"/>
  <c r="G134" s="1"/>
  <c r="G2"/>
  <c r="B124"/>
  <c r="B126" s="1"/>
  <c r="B128" s="1"/>
  <c r="B130" s="1"/>
  <c r="B77"/>
  <c r="B32"/>
  <c r="B23" i="1" l="1"/>
  <c r="C23" s="1"/>
  <c r="D23" s="1"/>
  <c r="B34" i="6"/>
  <c r="B81"/>
  <c r="B83" s="1"/>
  <c r="B85" l="1"/>
  <c r="B36"/>
  <c r="B38" s="1"/>
  <c r="B40" l="1"/>
  <c r="B42" s="1"/>
  <c r="B87"/>
  <c r="B91" l="1"/>
  <c r="B93" s="1"/>
  <c r="B44"/>
  <c r="B46" s="1"/>
  <c r="B95"/>
  <c r="B99" s="1"/>
  <c r="B101" s="1"/>
  <c r="B106" s="1"/>
  <c r="B108" s="1"/>
  <c r="B110" s="1"/>
  <c r="B48"/>
  <c r="B50" s="1"/>
  <c r="B52" s="1"/>
  <c r="H844" i="4" l="1"/>
  <c r="H843"/>
  <c r="H841"/>
  <c r="H836"/>
  <c r="H831"/>
  <c r="H818"/>
  <c r="H805"/>
  <c r="H800"/>
  <c r="H795"/>
  <c r="H789"/>
  <c r="H782"/>
  <c r="H777"/>
  <c r="H772"/>
  <c r="H764"/>
  <c r="H759"/>
  <c r="H751"/>
  <c r="H738"/>
  <c r="H733"/>
  <c r="H727"/>
  <c r="H722"/>
  <c r="H715"/>
  <c r="H710"/>
  <c r="H697"/>
  <c r="H684"/>
  <c r="H671"/>
  <c r="H659"/>
  <c r="H653"/>
  <c r="H639"/>
  <c r="H627"/>
  <c r="H622"/>
  <c r="H617"/>
  <c r="H610"/>
  <c r="H605"/>
  <c r="H598"/>
  <c r="H593"/>
  <c r="H588"/>
  <c r="H575"/>
  <c r="H562"/>
  <c r="H550"/>
  <c r="H544"/>
  <c r="H538"/>
  <c r="H533"/>
  <c r="H526"/>
  <c r="H521"/>
  <c r="H514"/>
  <c r="H509"/>
  <c r="H502"/>
  <c r="H497"/>
  <c r="H492"/>
  <c r="H486"/>
  <c r="H481"/>
  <c r="H476"/>
  <c r="H469"/>
  <c r="H464"/>
  <c r="H452"/>
  <c r="H447"/>
  <c r="H440"/>
  <c r="H435"/>
  <c r="H430"/>
  <c r="H423"/>
  <c r="H418"/>
  <c r="H411"/>
  <c r="H406"/>
  <c r="H401"/>
  <c r="H394"/>
  <c r="H389"/>
  <c r="H382"/>
  <c r="H376"/>
  <c r="H364"/>
  <c r="H358"/>
  <c r="H351"/>
  <c r="H339"/>
  <c r="H334"/>
  <c r="H321"/>
  <c r="H315"/>
  <c r="H316"/>
  <c r="H303"/>
  <c r="H296"/>
  <c r="H288"/>
  <c r="H283"/>
  <c r="H275"/>
  <c r="H262"/>
  <c r="H257"/>
  <c r="H250"/>
  <c r="H245"/>
  <c r="H240"/>
  <c r="H233"/>
  <c r="H225"/>
  <c r="H220"/>
  <c r="H212"/>
  <c r="H205"/>
  <c r="H199"/>
  <c r="H194"/>
  <c r="H187"/>
  <c r="H182"/>
  <c r="H177"/>
  <c r="H170"/>
  <c r="H165"/>
  <c r="H158"/>
  <c r="H146"/>
  <c r="H139"/>
  <c r="H133"/>
  <c r="H128"/>
  <c r="H122"/>
  <c r="H117"/>
  <c r="H112"/>
  <c r="H105"/>
  <c r="H100"/>
  <c r="H95"/>
  <c r="H90"/>
  <c r="H85"/>
  <c r="H80"/>
  <c r="H74"/>
  <c r="H69"/>
  <c r="H62"/>
  <c r="H57"/>
  <c r="H50"/>
  <c r="H45"/>
  <c r="H38"/>
  <c r="H31"/>
  <c r="H25"/>
  <c r="H20"/>
  <c r="H13"/>
  <c r="H8"/>
  <c r="H65" i="3"/>
  <c r="H60"/>
  <c r="H54"/>
  <c r="H55" s="1"/>
  <c r="H42"/>
  <c r="H43" s="1"/>
  <c r="H37"/>
  <c r="H38" s="1"/>
  <c r="H25"/>
  <c r="H20"/>
  <c r="H12"/>
  <c r="H7"/>
  <c r="G148" i="2"/>
  <c r="G143"/>
  <c r="G130"/>
  <c r="G131" s="1"/>
  <c r="G116"/>
  <c r="G98"/>
  <c r="G80"/>
  <c r="G69"/>
  <c r="G56" l="1"/>
  <c r="G57" s="1"/>
  <c r="G58" s="1"/>
  <c r="G75"/>
  <c r="G62"/>
  <c r="B7" i="1"/>
  <c r="B8"/>
  <c r="C8" s="1"/>
  <c r="D8" s="1"/>
  <c r="H153" i="4"/>
  <c r="B9" i="1" s="1"/>
  <c r="C9" s="1"/>
  <c r="D9" s="1"/>
  <c r="B10"/>
  <c r="C10" s="1"/>
  <c r="D10" s="1"/>
  <c r="H268" i="4"/>
  <c r="B11" i="1" s="1"/>
  <c r="C11" s="1"/>
  <c r="D11" s="1"/>
  <c r="H309" i="4"/>
  <c r="H327"/>
  <c r="H346"/>
  <c r="H371"/>
  <c r="H459"/>
  <c r="B14" i="1" s="1"/>
  <c r="C14" s="1"/>
  <c r="D14" s="1"/>
  <c r="B15"/>
  <c r="H545" i="4"/>
  <c r="H556"/>
  <c r="H570"/>
  <c r="H583"/>
  <c r="H845"/>
  <c r="B21" i="1" s="1"/>
  <c r="C21" s="1"/>
  <c r="D21" s="1"/>
  <c r="H826" i="4"/>
  <c r="H813"/>
  <c r="H744"/>
  <c r="B19" i="1" s="1"/>
  <c r="C19" s="1"/>
  <c r="D19" s="1"/>
  <c r="H705" i="4"/>
  <c r="H692"/>
  <c r="H677"/>
  <c r="H666"/>
  <c r="H646"/>
  <c r="H634"/>
  <c r="H31" i="3"/>
  <c r="H32" s="1"/>
  <c r="H33" s="1"/>
  <c r="H49"/>
  <c r="H21" i="4"/>
  <c r="H22" s="1"/>
  <c r="H26"/>
  <c r="H27" s="1"/>
  <c r="H58"/>
  <c r="H59" s="1"/>
  <c r="H140"/>
  <c r="H141"/>
  <c r="H147"/>
  <c r="H148" s="1"/>
  <c r="H159"/>
  <c r="H160" s="1"/>
  <c r="H171"/>
  <c r="H172" s="1"/>
  <c r="H183"/>
  <c r="H184" s="1"/>
  <c r="H195"/>
  <c r="H196" s="1"/>
  <c r="H206"/>
  <c r="H207" s="1"/>
  <c r="H213"/>
  <c r="H214" s="1"/>
  <c r="H246"/>
  <c r="H247" s="1"/>
  <c r="H258"/>
  <c r="H259" s="1"/>
  <c r="H269"/>
  <c r="H270"/>
  <c r="H276"/>
  <c r="H277" s="1"/>
  <c r="H310"/>
  <c r="H311" s="1"/>
  <c r="H317"/>
  <c r="H318"/>
  <c r="H322"/>
  <c r="H323" s="1"/>
  <c r="H359"/>
  <c r="H360"/>
  <c r="H383"/>
  <c r="H384" s="1"/>
  <c r="H390"/>
  <c r="H391" s="1"/>
  <c r="H395"/>
  <c r="H396" s="1"/>
  <c r="H407"/>
  <c r="H408" s="1"/>
  <c r="H419"/>
  <c r="H420" s="1"/>
  <c r="H431"/>
  <c r="H432" s="1"/>
  <c r="H448"/>
  <c r="H449"/>
  <c r="H453"/>
  <c r="H454" s="1"/>
  <c r="H465"/>
  <c r="H466"/>
  <c r="H477"/>
  <c r="H478"/>
  <c r="H487"/>
  <c r="H488" s="1"/>
  <c r="H498"/>
  <c r="H499"/>
  <c r="H510"/>
  <c r="H511" s="1"/>
  <c r="H557"/>
  <c r="H558" s="1"/>
  <c r="H594"/>
  <c r="H595"/>
  <c r="H606"/>
  <c r="H607" s="1"/>
  <c r="H618"/>
  <c r="H619" s="1"/>
  <c r="H635"/>
  <c r="H636" s="1"/>
  <c r="H640"/>
  <c r="H641"/>
  <c r="H654"/>
  <c r="H655" s="1"/>
  <c r="H678"/>
  <c r="H679" s="1"/>
  <c r="H685"/>
  <c r="H686" s="1"/>
  <c r="H693"/>
  <c r="H694"/>
  <c r="H706"/>
  <c r="H707" s="1"/>
  <c r="H745"/>
  <c r="H746" s="1"/>
  <c r="H752"/>
  <c r="H753" s="1"/>
  <c r="H783"/>
  <c r="H784" s="1"/>
  <c r="H796"/>
  <c r="H797" s="1"/>
  <c r="H806"/>
  <c r="H807" s="1"/>
  <c r="H819"/>
  <c r="H820"/>
  <c r="H32"/>
  <c r="H33" s="1"/>
  <c r="H39"/>
  <c r="H40"/>
  <c r="H46"/>
  <c r="H47" s="1"/>
  <c r="H166"/>
  <c r="H167" s="1"/>
  <c r="H178"/>
  <c r="H179"/>
  <c r="H188"/>
  <c r="H189" s="1"/>
  <c r="H221"/>
  <c r="H222" s="1"/>
  <c r="H234"/>
  <c r="H235"/>
  <c r="H241"/>
  <c r="H242"/>
  <c r="H251"/>
  <c r="H252" s="1"/>
  <c r="H284"/>
  <c r="H285" s="1"/>
  <c r="H297"/>
  <c r="H298" s="1"/>
  <c r="H304"/>
  <c r="H305" s="1"/>
  <c r="H328"/>
  <c r="H329" s="1"/>
  <c r="H335"/>
  <c r="H336" s="1"/>
  <c r="H340"/>
  <c r="H341" s="1"/>
  <c r="H352"/>
  <c r="H353"/>
  <c r="H365"/>
  <c r="H366" s="1"/>
  <c r="H372"/>
  <c r="H373" s="1"/>
  <c r="H377"/>
  <c r="H378" s="1"/>
  <c r="H402"/>
  <c r="H403" s="1"/>
  <c r="H412"/>
  <c r="H413"/>
  <c r="H424"/>
  <c r="H425" s="1"/>
  <c r="H460"/>
  <c r="H461" s="1"/>
  <c r="H470"/>
  <c r="H471" s="1"/>
  <c r="H482"/>
  <c r="H483"/>
  <c r="H493"/>
  <c r="H494" s="1"/>
  <c r="H503"/>
  <c r="H504" s="1"/>
  <c r="H522"/>
  <c r="H523" s="1"/>
  <c r="H546"/>
  <c r="H547" s="1"/>
  <c r="H551"/>
  <c r="H552" s="1"/>
  <c r="H571"/>
  <c r="H572" s="1"/>
  <c r="H584"/>
  <c r="H585" s="1"/>
  <c r="H589"/>
  <c r="H590" s="1"/>
  <c r="H599"/>
  <c r="H600"/>
  <c r="H611"/>
  <c r="H612"/>
  <c r="H647"/>
  <c r="H648" s="1"/>
  <c r="H660"/>
  <c r="H661" s="1"/>
  <c r="H667"/>
  <c r="H668" s="1"/>
  <c r="H672"/>
  <c r="H673" s="1"/>
  <c r="H698"/>
  <c r="H699" s="1"/>
  <c r="H760"/>
  <c r="H761" s="1"/>
  <c r="H773"/>
  <c r="H774"/>
  <c r="H778"/>
  <c r="H779"/>
  <c r="H790"/>
  <c r="H791" s="1"/>
  <c r="H801"/>
  <c r="H802"/>
  <c r="H814"/>
  <c r="H815"/>
  <c r="H827"/>
  <c r="H828" s="1"/>
  <c r="H846"/>
  <c r="H847" s="1"/>
  <c r="H9"/>
  <c r="H10" s="1"/>
  <c r="H14"/>
  <c r="H15" s="1"/>
  <c r="H51"/>
  <c r="H52" s="1"/>
  <c r="H63"/>
  <c r="H64" s="1"/>
  <c r="H70"/>
  <c r="H71" s="1"/>
  <c r="H75"/>
  <c r="H76" s="1"/>
  <c r="H81"/>
  <c r="H82" s="1"/>
  <c r="H86"/>
  <c r="H87" s="1"/>
  <c r="H91"/>
  <c r="H92" s="1"/>
  <c r="H96"/>
  <c r="H97" s="1"/>
  <c r="H101"/>
  <c r="H102" s="1"/>
  <c r="H106"/>
  <c r="H107" s="1"/>
  <c r="H113"/>
  <c r="H114" s="1"/>
  <c r="H118"/>
  <c r="H119" s="1"/>
  <c r="H123"/>
  <c r="H124" s="1"/>
  <c r="H129"/>
  <c r="H130" s="1"/>
  <c r="H134"/>
  <c r="H135" s="1"/>
  <c r="H200"/>
  <c r="H201" s="1"/>
  <c r="H226"/>
  <c r="H227" s="1"/>
  <c r="H263"/>
  <c r="H264" s="1"/>
  <c r="H289"/>
  <c r="H290" s="1"/>
  <c r="H436"/>
  <c r="H437" s="1"/>
  <c r="H441"/>
  <c r="H442" s="1"/>
  <c r="H515"/>
  <c r="H516" s="1"/>
  <c r="H527"/>
  <c r="H528" s="1"/>
  <c r="H534"/>
  <c r="H535" s="1"/>
  <c r="H539"/>
  <c r="H540" s="1"/>
  <c r="H563"/>
  <c r="H564" s="1"/>
  <c r="H576"/>
  <c r="H577" s="1"/>
  <c r="H623"/>
  <c r="H624" s="1"/>
  <c r="H628"/>
  <c r="H629" s="1"/>
  <c r="H711"/>
  <c r="H712" s="1"/>
  <c r="H716"/>
  <c r="H717" s="1"/>
  <c r="H723"/>
  <c r="H724" s="1"/>
  <c r="H728"/>
  <c r="H729" s="1"/>
  <c r="H734"/>
  <c r="H735" s="1"/>
  <c r="H739"/>
  <c r="H740" s="1"/>
  <c r="H765"/>
  <c r="H766" s="1"/>
  <c r="H832"/>
  <c r="H833" s="1"/>
  <c r="H837"/>
  <c r="H838" s="1"/>
  <c r="H8" i="3"/>
  <c r="H9" s="1"/>
  <c r="H21"/>
  <c r="H22" s="1"/>
  <c r="H13"/>
  <c r="H14" s="1"/>
  <c r="H26"/>
  <c r="H27" s="1"/>
  <c r="H50"/>
  <c r="H51" s="1"/>
  <c r="H61"/>
  <c r="H62" s="1"/>
  <c r="H66"/>
  <c r="H67" s="1"/>
  <c r="H39"/>
  <c r="H44"/>
  <c r="H56"/>
  <c r="G8" i="2"/>
  <c r="G86"/>
  <c r="G93"/>
  <c r="G94" s="1"/>
  <c r="G95" s="1"/>
  <c r="G124"/>
  <c r="G125" s="1"/>
  <c r="G138"/>
  <c r="G139" s="1"/>
  <c r="G140" s="1"/>
  <c r="G154"/>
  <c r="G165"/>
  <c r="G166" s="1"/>
  <c r="G167" s="1"/>
  <c r="G63"/>
  <c r="G64" s="1"/>
  <c r="G70"/>
  <c r="G71" s="1"/>
  <c r="G76"/>
  <c r="G77" s="1"/>
  <c r="G81"/>
  <c r="G82"/>
  <c r="G117"/>
  <c r="G118" s="1"/>
  <c r="G149"/>
  <c r="G150" s="1"/>
  <c r="G99"/>
  <c r="G100" s="1"/>
  <c r="G144"/>
  <c r="G145" s="1"/>
  <c r="G132"/>
  <c r="G133" s="1"/>
  <c r="C7" i="1" l="1"/>
  <c r="D7" s="1"/>
  <c r="H154" i="4"/>
  <c r="H155" s="1"/>
  <c r="H5"/>
  <c r="B12" i="1"/>
  <c r="C12" s="1"/>
  <c r="D12" s="1"/>
  <c r="H347" i="4"/>
  <c r="H348" s="1"/>
  <c r="B13" i="1"/>
  <c r="C13" s="1"/>
  <c r="D13" s="1"/>
  <c r="C15"/>
  <c r="D15" s="1"/>
  <c r="B16"/>
  <c r="C16" s="1"/>
  <c r="D16" s="1"/>
  <c r="B20"/>
  <c r="C20" s="1"/>
  <c r="D20" s="1"/>
  <c r="B18"/>
  <c r="C18" s="1"/>
  <c r="D18" s="1"/>
  <c r="B17"/>
  <c r="C17" s="1"/>
  <c r="D17" s="1"/>
  <c r="B5"/>
  <c r="C5" s="1"/>
  <c r="D5" s="1"/>
  <c r="G155" i="2"/>
  <c r="G156" s="1"/>
  <c r="G126"/>
  <c r="G87"/>
  <c r="G88" s="1"/>
  <c r="G3"/>
  <c r="B4" i="1" s="1"/>
  <c r="G9" i="2"/>
  <c r="G10" s="1"/>
  <c r="C4" i="1" l="1"/>
  <c r="D4" s="1"/>
  <c r="B6"/>
  <c r="C6" s="1"/>
  <c r="D6" s="1"/>
  <c r="B26" l="1"/>
  <c r="C26" l="1"/>
  <c r="B27"/>
  <c r="D26"/>
  <c r="B28" l="1"/>
  <c r="C27"/>
  <c r="D27" l="1"/>
  <c r="C28"/>
  <c r="D28" s="1"/>
</calcChain>
</file>

<file path=xl/sharedStrings.xml><?xml version="1.0" encoding="utf-8"?>
<sst xmlns="http://schemas.openxmlformats.org/spreadsheetml/2006/main" count="2199" uniqueCount="734">
  <si>
    <t>Opis postavke</t>
  </si>
  <si>
    <t>Cena brez DDV</t>
  </si>
  <si>
    <t>DDV</t>
  </si>
  <si>
    <t>Cena z DDV</t>
  </si>
  <si>
    <t>1. REGIONALNA CESTA R3-634/1104</t>
  </si>
  <si>
    <t>Trasa ceste-rekapitulacija</t>
  </si>
  <si>
    <t xml:space="preserve">Nivo </t>
  </si>
  <si>
    <t>Normativ</t>
  </si>
  <si>
    <t xml:space="preserve">Enota </t>
  </si>
  <si>
    <t>Količina</t>
  </si>
  <si>
    <t>Cena za enoto</t>
  </si>
  <si>
    <t>Znesek</t>
  </si>
  <si>
    <t>1 REGIONALNA CESTA R3-634/1104</t>
  </si>
  <si>
    <t>1.1 PREDDELA</t>
  </si>
  <si>
    <t>1.1.1 Geodetska dela</t>
  </si>
  <si>
    <t>S 1 1 123</t>
  </si>
  <si>
    <t>Obnova in zavarovanje zakoličbe osi trase ostale javne ceste v hribovitem terenu</t>
  </si>
  <si>
    <t>KM</t>
  </si>
  <si>
    <t>S 1 1 223</t>
  </si>
  <si>
    <t>Postavitev in zavarovanje prečnega profila ostale javne ceste v hribovitem terenu</t>
  </si>
  <si>
    <t>KOS</t>
  </si>
  <si>
    <t>1.1.2 Čiščenje terena</t>
  </si>
  <si>
    <t>S 1 2 112</t>
  </si>
  <si>
    <t>Odstranitev grmovja na redko porasli površini (do 50 % pokritega tlorisa) - strojno</t>
  </si>
  <si>
    <t>M2</t>
  </si>
  <si>
    <t>S 1 2 151</t>
  </si>
  <si>
    <t>Posek in odstranitev drevesa z deblom premera 11 do 30 cm ter odstranitev vej</t>
  </si>
  <si>
    <t>S 1 2 152</t>
  </si>
  <si>
    <t>Posek in odstranitev drevesa z deblom premera 31 do 50 cm ter odstranitev vej</t>
  </si>
  <si>
    <t>S 1 2 162</t>
  </si>
  <si>
    <t>S 1 2 165</t>
  </si>
  <si>
    <t>S 1 2 211</t>
  </si>
  <si>
    <t>Demontaža prometnega znaka na enem podstavku</t>
  </si>
  <si>
    <t>S 1 2 212</t>
  </si>
  <si>
    <t>Demontaža prometnega znaka na dveh podstavkih</t>
  </si>
  <si>
    <t>S 1 2 231</t>
  </si>
  <si>
    <t>Demontaža jeklene varnostne ograje, opomba: *vključno z odvozom in odlaganjem na deponiji</t>
  </si>
  <si>
    <t>M1</t>
  </si>
  <si>
    <t>S 1 2 261</t>
  </si>
  <si>
    <t>Demontaža plastičnega smernika</t>
  </si>
  <si>
    <t>S 1 2 282</t>
  </si>
  <si>
    <t>Odstranitev prometnega znaka s stranico/premerom 600 mm</t>
  </si>
  <si>
    <t>S 1 2 283</t>
  </si>
  <si>
    <t>Odstranitev prometnega znaka s stranico/premerom 900 mm</t>
  </si>
  <si>
    <t>S 1 2 322</t>
  </si>
  <si>
    <t>Porušitev in odstranitev asfaltne plasti v debelini 6 do 10 cm, opomba: *vključno z odvozom na deponijo</t>
  </si>
  <si>
    <t>S 1 2 382</t>
  </si>
  <si>
    <t>Rezanje asfaltne plasti s talno diamantno žago, debele 6 do 10 cm</t>
  </si>
  <si>
    <t>S 1 2 372</t>
  </si>
  <si>
    <t xml:space="preserve">Rezkanje in odvoz asfaltne krovne plasti v debelini 4 do 7 cm </t>
  </si>
  <si>
    <t>S 1 2 391</t>
  </si>
  <si>
    <t>Porušitev in odstranitev robnika iz cementnega betona, opomba: *vključno z odvozom na deponijo</t>
  </si>
  <si>
    <t>1.2 ZEMELJSKA DELA</t>
  </si>
  <si>
    <t>1.2.1 Izkopi</t>
  </si>
  <si>
    <t>S 2 1 112</t>
  </si>
  <si>
    <t>Površinski izkop plodne zemljine - 1. kategorije - strojno z odrivom do 50 m</t>
  </si>
  <si>
    <t>M3</t>
  </si>
  <si>
    <t>S 2 1 114</t>
  </si>
  <si>
    <t>Površinski izkop plodne zemljine - 1. kategorije - strojno z nakladanjem , opomba: *vključno z odvozom in odlaganjem na deponijo</t>
  </si>
  <si>
    <t>S 2 1 222</t>
  </si>
  <si>
    <t>Široki izkop vezljive zemljine - 3. kategorije - strojno z odrivom do 50 m, opomba: *vključno s prevozom do začasne deponije</t>
  </si>
  <si>
    <t>S 2 1 224</t>
  </si>
  <si>
    <t>Široki izkop vezljive zemljine - 3. kategorije - strojno z nakladanjem, opomba: *vključno z odvozom in odlaganjem na deponijo</t>
  </si>
  <si>
    <t>S 2 1 324</t>
  </si>
  <si>
    <t>Izkop vezljive zemljine/zrnate kamnine - 3. kategorije za temelje, kanalske rove, prepuste, jaške in drenaže, širine do 1,0 m in globine 1,1 do 2,0 m - strojno, planiranje dna ročno, opomba: *izkop za kanalizacijo_x000D_
*vključno s prevozom in odlaganjem na deponijo</t>
  </si>
  <si>
    <t>S 2 1 253</t>
  </si>
  <si>
    <t>Široki izkop trde kamnine - 5. kategorije z nakladanjem, opomba: *vključno z odvozom in odlaganjem na deponijo</t>
  </si>
  <si>
    <t>1.2.2 Planum temeljnih tal</t>
  </si>
  <si>
    <t>S 2 2 112</t>
  </si>
  <si>
    <t>Ureditev planuma temeljnih tal vezljive zemljine - 3. kategorije</t>
  </si>
  <si>
    <t>1.2.3 Nasipi, zasipi, klini, posteljice in glinasti naboj</t>
  </si>
  <si>
    <t>S 2 4 111</t>
  </si>
  <si>
    <t>Vgraditev nasipa iz vezljive zemljine - 3. kategorije, opomba: *vključno s prevozom z začasne deponije</t>
  </si>
  <si>
    <t>S 2 4 421</t>
  </si>
  <si>
    <t>Vgraditev posteljice v debelini plasti do 30 cm iz zrnate kamnine - 3. kategorije, opomba: *vključno z dobavo materiala</t>
  </si>
  <si>
    <t>1.2.4 Brežine in zelenice</t>
  </si>
  <si>
    <t>S 2 5 112</t>
  </si>
  <si>
    <t>Humuziranje brežine brez valjanja, v debelini do 15 cm - strojno</t>
  </si>
  <si>
    <t>S 2 5 132</t>
  </si>
  <si>
    <t>Humuziranje zelenice brez valjanja, v debelini do 15 cm - strojno</t>
  </si>
  <si>
    <t>S 2 5 151</t>
  </si>
  <si>
    <t>Doplačilo za zatravitev s semenom</t>
  </si>
  <si>
    <t>1.2.5 Prevozi, razprostiranje in ureditev deponij materiala</t>
  </si>
  <si>
    <t>S 2 9 153</t>
  </si>
  <si>
    <t>Odlaganje odpadnega asfalta na komunalno deponijo</t>
  </si>
  <si>
    <t>T</t>
  </si>
  <si>
    <t>S 2 9 154</t>
  </si>
  <si>
    <t>Odlaganje odpadnega cementnega betona na komunalno deponijo</t>
  </si>
  <si>
    <t>1.3 VOZIŠČNE KONSTRUKCIJE</t>
  </si>
  <si>
    <t>1.3.1 Nosilne plasti</t>
  </si>
  <si>
    <t>S 3 1 132</t>
  </si>
  <si>
    <t>Izdelava nevezane nosilne plasti enakomerno zrnatega drobljenca iz kamnine v debelini 21 do 30 cm</t>
  </si>
  <si>
    <t>S 3 1 564</t>
  </si>
  <si>
    <t>Izdelava nosilne plasti bituminizirane zmesi AC 22 base B 70/100 A3 v debelini 8 cm</t>
  </si>
  <si>
    <t>1.3.2 Obrabne plasti</t>
  </si>
  <si>
    <t>S 3 2 278</t>
  </si>
  <si>
    <t>Izdelava obrabne in zaporne plasti bituminizirane zmesi AC 11 surf B 70/100 A3 v debelini 4 cm, opomba: *zmes mora vsebovati silikatna zrna eruptivnega izvora</t>
  </si>
  <si>
    <t>S 3 2 492</t>
  </si>
  <si>
    <t>Pobrizg s kationsko bitumensko emulzijo 0,31 do 0,50 kg/m2</t>
  </si>
  <si>
    <t>1.3.3 Robni elementi vozišč</t>
  </si>
  <si>
    <t>S 3 5 253</t>
  </si>
  <si>
    <t xml:space="preserve">Dobava in vgraditev dvignjenega robnika iz naravnega kamna s prerezom ../.. cm, opomba: * prerez 15/25_x000D_
* dvignjeni in pogreznjeni granitni robniki_x000D_
</t>
  </si>
  <si>
    <t>1.3.4 Bankine</t>
  </si>
  <si>
    <t>S 3 6 111</t>
  </si>
  <si>
    <t>Izdelava bankine iz gramoza ali naravno zdrobljenega kamnitega materiala, široke do 0,50 m, opomba: *berma ob tlakovani muldi</t>
  </si>
  <si>
    <t>S 3 6 211</t>
  </si>
  <si>
    <t>Izdelava humuzirane bankine, široke do 0,50 m, opomba: *berma ob koritnici</t>
  </si>
  <si>
    <t>1.4 ODVODNJAVANJE</t>
  </si>
  <si>
    <t>1.4.1 Površinsko odvodnjavanje</t>
  </si>
  <si>
    <t>S 4 1 361</t>
  </si>
  <si>
    <t>Izdelava koritnice s tlakom iz kamnitih kock, stiki zapolnjeni s cementno malto, na podložni plasti iz cementnega betona, v skupni debelini 20 cm, široke 50 cm, opomba: *tlakovanje z granitnimi kockami velikosti 10/10/10 cm_x000D_
*vključno s polaganjem kock v cementno malto, odporno na zmrzal in soli_x000D_
*vključno s fugiranjem s cementno malto, odporno na zmrzal in soli</t>
  </si>
  <si>
    <t>S 4 1 461</t>
  </si>
  <si>
    <t>Zavarovanje dna kadunjastega jarka z malimi kamnitimi tlakovci (kockami) na podložni plasti cementnega betona, debeli 10 cm, široko 50 cm, opomba: *tlakovanje z granitnimi kockami velikosti 10/10/10 cm_x000D_
*vključno s polaganjem kock v cementno malto, odporno na zmrzal in soli_x000D_
*vključno s fugiranjem s cementno malto, odporno na zmrzal in soli</t>
  </si>
  <si>
    <t>1.4.2 Globinsko odvodnjavanje - drenaže</t>
  </si>
  <si>
    <t>S 4 2 163</t>
  </si>
  <si>
    <t>Izdelava vzdolžne in prečne drenaže, globoke do 1,0 m, na podložni plasti iz cementnega betona, s trdimi plastičnimi cevmi premera 15 cm, opomba: *vključno z drenažnim zasipom (0,15 m3/m1)</t>
  </si>
  <si>
    <t>1.5 OPREMA CEST</t>
  </si>
  <si>
    <t>1.5.1 Pokončna oprema cest</t>
  </si>
  <si>
    <t>S 6 1 122</t>
  </si>
  <si>
    <t>Izdelava temelja iz cementnega betona C 12/15, globine 80 cm, premera 30 cm</t>
  </si>
  <si>
    <t>S 6 1 214</t>
  </si>
  <si>
    <t>Dobava in vgraditev stebrička za prometni znak iz vroče cinkane jeklene cevi s premerom 64 mm, dolge 2000 mm</t>
  </si>
  <si>
    <t>S 6 1 215</t>
  </si>
  <si>
    <t>Dobava in vgraditev stebrička za prometni znak iz vroče cinkane jeklene cevi s premerom 64 mm, dolge 2500 mm</t>
  </si>
  <si>
    <t>S 6 1 216</t>
  </si>
  <si>
    <t>Dobava in vgraditev stebrička za prometni znak iz vroče cinkane jeklene cevi s premerom 64 mm, dolge 3000 mm</t>
  </si>
  <si>
    <t>S 6 1 217</t>
  </si>
  <si>
    <t>Dobava in vgraditev stebrička za prometni znak iz vroče cinkane jeklene cevi s premerom 64 mm, dolge 3500 mm</t>
  </si>
  <si>
    <t>S 6 1 218</t>
  </si>
  <si>
    <t>Dobava in vgraditev stebrička za prometni znak iz vroče cinkane jeklene cevi s premerom 64 mm, dolge 4000 mm</t>
  </si>
  <si>
    <t>S 6 1 452</t>
  </si>
  <si>
    <t>Dobava in pritrditev trikotnega prometnega znaka, podloga iz aluminijaste pločevine, znak z odsevno folijo 2. vrste, dolžina stranice a = 900 mm, opomba: *2 x 1109; RA3</t>
  </si>
  <si>
    <t>S 6 1 622</t>
  </si>
  <si>
    <t>Dobava in pritrditev okroglega prometnega znaka, podloga iz vroče cinkane jeklene pločevine, znak z odsevno folijo 2. vrste, premera 600 mm, opomba: *10 x 2102; RA3_x000D_
1 x 2105; RA2</t>
  </si>
  <si>
    <t>S 6 1 712</t>
  </si>
  <si>
    <t>Dobava in pritrditev prometnega znaka, podloga iz vroče cinkane jeklene pločevine, znak z ............ barvo-folijo ....... vrste, velikost od 0,11 do 0,20 m2, opomba: *4x III-105 (RA2)</t>
  </si>
  <si>
    <t>S 6 1 713</t>
  </si>
  <si>
    <t xml:space="preserve">Dobava in pritrditev prometnega znaka, podloga iz vroče cinkane jeklene pločevine, znak z ............ barvo-folijo ....... vrste, velikost od 0,21 do 0,40 m2, opomba: *2 x 2431; RA3_x000D_
2 x 7102-1; RA2_x000D_
1 x 2106; RA2_x000D_
</t>
  </si>
  <si>
    <t>S 6 1 912</t>
  </si>
  <si>
    <t>Prestavitev prometnega znaka s stranico / premerom 600 mm, opomba: *1 x 4221-9_x000D_
1 x 2102</t>
  </si>
  <si>
    <t>S 6 1 931</t>
  </si>
  <si>
    <t xml:space="preserve">Prestavitev ..........., opomba: *1 x 3403 na drog CR_x000D_
2 x 3403 na dveh podstavkih_x000D_
1 x 3401 na dveh podstavkih_x000D_
4 x 11201/11201-1 (prometna ogledala) na različnih podstavkih_x000D_
</t>
  </si>
  <si>
    <t>N 6 1 101</t>
  </si>
  <si>
    <t>Prestavitev lokalnih obvestilnih in usmerjevalnih tabel vključno s temeljem in stebričkom</t>
  </si>
  <si>
    <t>1.5.2 Označbe na cestišču</t>
  </si>
  <si>
    <t>S 6 2 122</t>
  </si>
  <si>
    <t>Izdelava tankoslojne vzdolžne označbe na vozišču z enokomponentno belo barvo, vključno 250 g/m2 posipa z drobci / kroglicami stekla, strojno, debelina plasti suhe snovi 250 mikrometra, širina črte 12 cm</t>
  </si>
  <si>
    <t>S 6 2 252</t>
  </si>
  <si>
    <t>Doplačilo za izdelavo prekinjenih vzdolžnih označb na vozišču, širina črte 12 cm, opomba: * 5121 (3/3/3)</t>
  </si>
  <si>
    <t>S 6 2 163</t>
  </si>
  <si>
    <t xml:space="preserve">Izdelava tankoslojne prečne in ostalih označb na vozišču z enokomponentno belo barvo, vključno 250 g/m2 posipa z drobci / kroglicami stekla, strojno, debelina plasti suhe snovi 250 mikrometra, širina črte 50 cm, opomba: *5211 (širina črte 50 cm)_x000D_
*5211 (širina črte 40 cm)_x000D_
</t>
  </si>
  <si>
    <t>S 6 2 168</t>
  </si>
  <si>
    <t xml:space="preserve">Izdelava tankoslojne prečne in ostalih označb na vozišču z enokomponentno belo barvo, vključno 250 g/m2 posipa z drobci / kroglicami stekla, strojno, debelina plasti suhe snovi 250 mikrometra, površina označbe nad 1,5 m2, opomba: *prehodi za pešce 5231_x000D_
</t>
  </si>
  <si>
    <t>2 HODNIKI ZA PEŠCE</t>
  </si>
  <si>
    <t>2.1 ZEMELJSKA DELA</t>
  </si>
  <si>
    <t>2.1.1 Nasipi, zasipi, klini, posteljice in glinasti naboj</t>
  </si>
  <si>
    <t>S 2 4 461</t>
  </si>
  <si>
    <t>Izdelava posteljice v debelini plasti do 50 cm iz zrnate kamnine - 3. kategorije, opomba: *vključno z dobavo materiala</t>
  </si>
  <si>
    <t>2.2 VOZIŠČNE KONSTRUKCIJE</t>
  </si>
  <si>
    <t>2.2.1 Nosilne plasti</t>
  </si>
  <si>
    <t>S 3 1 131</t>
  </si>
  <si>
    <t>Izdelava nevezane nosilne plasti enakomerno zrnatega drobljenca iz kamnine v debelini do 20 cm</t>
  </si>
  <si>
    <t>S 3 1 562</t>
  </si>
  <si>
    <t>Izdelava nosilne plasti bituminizirane zmesi AC 22 base B 70/100 A3 v debelini 6 cm, opomba: *na uvozih preko pločnika</t>
  </si>
  <si>
    <t>2.2.2 Obrabne plasti</t>
  </si>
  <si>
    <t>S 3 2 254</t>
  </si>
  <si>
    <t>Izdelava obrabne in zaporne plasti bituminizirane zmesi AC 8 surf B 70/100 A5 v debelini 4 cm</t>
  </si>
  <si>
    <t>2.2.3 Robni elementi vozišč</t>
  </si>
  <si>
    <t>S 3 5 313</t>
  </si>
  <si>
    <t>Izdelava obrobe iz malih tlakovcev iz naravnega kamna velikosti 10 cm/10 cm /10 cm, opomba: *fugiranje s cementno malto, odporno na zmrzal in soli_x000D_
*dolžina je 500 m</t>
  </si>
  <si>
    <t>2.2.4 Bankine</t>
  </si>
  <si>
    <t>Izdelava bankine iz gramoza ali naravno zdrobljenega kamnitega materiala, široke do 0,50 m</t>
  </si>
  <si>
    <t>Izdelava humuzirane bankine, široke do 0,50 m, opomba: *berma</t>
  </si>
  <si>
    <t>3 TUJE STORITVE</t>
  </si>
  <si>
    <t>3.1 Preskus, nadzor in tehnična dokumentacija</t>
  </si>
  <si>
    <t>S 7 9 311</t>
  </si>
  <si>
    <t>Projektantski nadzor. Vrednost postavke je že fiksno določena v PIS-u in jo ponudnik ne more/ne sme spreminjati. Obračun projektantskega nadzora se bo izvedel po dokazljivih dejanskih stroških na podlagi računa izvajalca projektantskega nadzora.</t>
  </si>
  <si>
    <t>URA</t>
  </si>
  <si>
    <t>S 7 9 351</t>
  </si>
  <si>
    <t>Geotehnični nadzor .................</t>
  </si>
  <si>
    <t>S 7 9 321</t>
  </si>
  <si>
    <t>Arheološki nadzor po programu ..............</t>
  </si>
  <si>
    <t>S 7 9 331</t>
  </si>
  <si>
    <t>Varstvo spomenikov po programu ..............., opomba: Prestavitev znamenja pri hiši Spodnje Gorje 112 in fizično varovanje ostalih tangiranih objektov kulturne dediščine, posaditev 4 sadnih dreves ter ostala potrebna dela po navodilih predstavnika ZVKDS</t>
  </si>
  <si>
    <t>S 7 9 514</t>
  </si>
  <si>
    <t>Izdelava projektne dokumentacije za projekt izvedenih del</t>
  </si>
  <si>
    <t>S 7 9 515</t>
  </si>
  <si>
    <t>Izdelava projektne dokumentacije za vzdrževanje in obratovanje</t>
  </si>
  <si>
    <t>1 Prestavitev kapelice</t>
  </si>
  <si>
    <t>S 1 1 311</t>
  </si>
  <si>
    <t>Postavitev in zavarovanje profilov za zakoličbo objekta s površino do 50 m2</t>
  </si>
  <si>
    <t>1.1.2 Ostala preddela</t>
  </si>
  <si>
    <t>S 1 3 201A</t>
  </si>
  <si>
    <t>Prestavitev sakralnih obeležij in kapelic, opomba: Skupaj z montažo in demontažo notranje opreme</t>
  </si>
  <si>
    <t>1.2.1 Izkop</t>
  </si>
  <si>
    <t>S 2 1 111</t>
  </si>
  <si>
    <t>Površinski izkop plodne zemljine - 1. kategorije -  ročno</t>
  </si>
  <si>
    <t>Široki izkop vezljive zemljine - 3. kategorije - strojno z nakladanjem</t>
  </si>
  <si>
    <t>S 2 1 313</t>
  </si>
  <si>
    <t>Izkop vezljive zemljine/zrnate kamnine - 3. kategorije za temelje, kanalske rove, prepuste, jaške in drenaže, širine do 1,0 m in globine do 1,0 m - ročno, planiranje dna ročno</t>
  </si>
  <si>
    <t>1.2.3 Nasipi, zasipi, klini, posteljice in glineni naboj</t>
  </si>
  <si>
    <t>S 2 4 112</t>
  </si>
  <si>
    <t>Vgraditev nasipa iz zrnate kamnine - 3. kategorije, opomba: Zasip z izkopanim materialom</t>
  </si>
  <si>
    <t>S 2 4 117</t>
  </si>
  <si>
    <t>Izdelava nasipa iz zrnate kamnine - 3. kategorije z dobavo iz kamnoloma , opomba: Tamponski drobljenec pod mikroarmiranim estrihom, debeline 20 cm</t>
  </si>
  <si>
    <t>1.3 GRADBENA IN OBRTNIŠKA DELA</t>
  </si>
  <si>
    <t>1.3.1 Tesarska dela</t>
  </si>
  <si>
    <t>S 5 1 211</t>
  </si>
  <si>
    <t>Izdelava podprtega opaža za ravne temelje</t>
  </si>
  <si>
    <t>1.3.2 Dela z jeklom za ojačitev</t>
  </si>
  <si>
    <t>S 5 2 212</t>
  </si>
  <si>
    <t>Dobava in postavitev rebrastih žic iz visokovrednega naravno trdega jekla B St 420 S s premerom do 12 mm, za srednje zahtevno ojačitev, opomba: Jeklo S 500B</t>
  </si>
  <si>
    <t>KG</t>
  </si>
  <si>
    <t>1.3.3 Dela s cementnim betonom</t>
  </si>
  <si>
    <t>S 5 3 151</t>
  </si>
  <si>
    <t>Dobava in vgraditev podložnega cementnega betona C12/15 v prerez do 0,15 m3/m2</t>
  </si>
  <si>
    <t>S 5 3 311</t>
  </si>
  <si>
    <t>Dobava in vgraditev ojačenega cementnega betona C25/30 v točkovne temelje ali temeljne blazine</t>
  </si>
  <si>
    <t>N 6 3 101</t>
  </si>
  <si>
    <t>Dobava in vgraditev mikroarmiranega cementnega estriha, debeline 7 cm</t>
  </si>
  <si>
    <t>1.3.4 Ključavničarska dela in dela v jeklu</t>
  </si>
  <si>
    <t>N 6 8 101</t>
  </si>
  <si>
    <t>Dobava in postavitev jekleni profilov HEA 220 pod kapelico, vključno z varjenjem</t>
  </si>
  <si>
    <t>1.3.5 Zaščitna dela</t>
  </si>
  <si>
    <t>S 5 9 654</t>
  </si>
  <si>
    <t>Izdelava hidroizolacije z bitumenskimi trakovi, debelimi 4,5 ali 5 mm, sprijemna plast iz bitumenske lepilne zmesi</t>
  </si>
  <si>
    <t>S 5 9 722</t>
  </si>
  <si>
    <t>Izdelava zaščitne plasti iz trdih penastih plošč v debelini 2,1 do 3,0 cm</t>
  </si>
  <si>
    <t>1.3.6 Dela pri popravilu objektov</t>
  </si>
  <si>
    <t>N 5 1 101</t>
  </si>
  <si>
    <t>Sanacija fasade po prestavitvi kapelice, opomba: Po navodilu zavoda za varstvo kulturne dediščine</t>
  </si>
  <si>
    <t>Projekt:SpG_zid Spodnje Gorje-zidovi</t>
  </si>
  <si>
    <t>1 OPORNI ZID OZ-1a</t>
  </si>
  <si>
    <t>S 1 2 232</t>
  </si>
  <si>
    <t>Demontaža lesene varnostne ograje, opomba: Vključno z odvozom na deponijo, predelavo ter ponovno montažo z izvedbo vseh detajlov</t>
  </si>
  <si>
    <t>S 2 1 234</t>
  </si>
  <si>
    <t>Široki izkop zrnate kamnine - 3. kategorije - strojno z nakladanjem, opomba: Vključno z odvozom in deponiranjem</t>
  </si>
  <si>
    <t>S 2 2 113</t>
  </si>
  <si>
    <t>Ureditev planuma temeljnih tal zrnate kamnine - 3. kategorije</t>
  </si>
  <si>
    <t>Vgraditev nasipa iz zrnate kamnine - 3. kategorije</t>
  </si>
  <si>
    <t>S 2 4 517</t>
  </si>
  <si>
    <t>Izdelava glinastega naboja v debelini nad 50 cm</t>
  </si>
  <si>
    <t>1.3 ODVODNJAVANJE</t>
  </si>
  <si>
    <t>1.3.1 Globinsko odvodnjavanje</t>
  </si>
  <si>
    <t>S 4 2 124</t>
  </si>
  <si>
    <t>Izdelava vzdolžne in prečne drenaže, globoke do 1,0 m, na glinastem naboju, debeline 20 cm, z gibljivimi plastičnimi cevmi premera 15 cm, opomba: Neodvisno od globine drenaže in debeline glinenega naboja</t>
  </si>
  <si>
    <t>S 4 2 442</t>
  </si>
  <si>
    <t>Izdelava izcednice (barbakane) iz trde plastične cevi, premera 5 cm, dolžine 51 do 100 cm</t>
  </si>
  <si>
    <t>1.4 GRADBENA IN OBRTNIŠKA DELA</t>
  </si>
  <si>
    <t>1.4.1 Tesarska dela</t>
  </si>
  <si>
    <t>S 5 1 331</t>
  </si>
  <si>
    <t>Izdelava dvostranskega vezanega opaža za raven zid, visok do 2 m</t>
  </si>
  <si>
    <t>1.4.2 Dela z jeklom za ojačitev</t>
  </si>
  <si>
    <t>S 5 2 222</t>
  </si>
  <si>
    <t>Dobava in postavitev rebrastih žic iz visokovrednega naravno trdega jekla B St 500 S s premerom do 12 mm, za srednje zahtevno ojačitev, opomba: OPOMBA: jeklo je S 500B</t>
  </si>
  <si>
    <t>1.4.3 Dela s cementnim betonom</t>
  </si>
  <si>
    <t>Dobava in vgraditev podložnega cementnega betona C12/15 v prerez do 0,15 m3/m2, opomba: XC0, Dmax=16 mm</t>
  </si>
  <si>
    <t>S 5 3 342</t>
  </si>
  <si>
    <t>Dobava in vgraditev ojačenega cementnega betona C30/37 v pasovne temelje, temeljne nosilce ali poševne in vertikalne slope, opomba: PV-II, XC2, Dmax=32 mm</t>
  </si>
  <si>
    <t>S 5 3 348</t>
  </si>
  <si>
    <t>Dobava in vgraditev ojačenega cementnega betona C30/37 v stene podpornih ali opornih zidov, opomba: PV-II, XD2, XF3, Dmax=32 mm</t>
  </si>
  <si>
    <t>1.4.4 Zaščitna dela</t>
  </si>
  <si>
    <t>S 5 9 931</t>
  </si>
  <si>
    <t>Izdelava dilatacijske rege brez izolacijskih trakov - konstruktivni elementi, debeli do 50 cm, s tesnilnim trakom na zunanji strani</t>
  </si>
  <si>
    <t>2 PODPORNI ZID PZ-1</t>
  </si>
  <si>
    <t>2.1 PREDDELA</t>
  </si>
  <si>
    <t>2.1.1 Geodetska dela</t>
  </si>
  <si>
    <t>2.1.2 Rušitvena dela</t>
  </si>
  <si>
    <t>S 1 2 476</t>
  </si>
  <si>
    <t>Porušitev in odstranitev zidu iz cementnega betona , opomba: Vključno z odvozom in deponiranjem na trajni deponiji</t>
  </si>
  <si>
    <t>2.2 GRADBENA IN OBRTNIŠKA DELA</t>
  </si>
  <si>
    <t>2.2.1 Tesarska dela</t>
  </si>
  <si>
    <t>S 5 1 711</t>
  </si>
  <si>
    <t>Izdelava podprtega opaža robnega venca na premostitvenem, opornem in podpornem objektu</t>
  </si>
  <si>
    <t>2.2.2 Dela z jeklom za ojačitev</t>
  </si>
  <si>
    <t>2.2.3 Dela s cementnim betonom</t>
  </si>
  <si>
    <t>S 5 3 372</t>
  </si>
  <si>
    <t>Dobava in vgraditev ojačenega cementnega betona C30/37 v hodnike in robne vence na premostitvenih objektih in podpornih ali opornih konstrukcijah, opomba: PV-II, XC4, XD3, XF4, Dmax=22 mm</t>
  </si>
  <si>
    <t>2.2.4 Sidranje (Injektiranje)</t>
  </si>
  <si>
    <t>S 5 6 811</t>
  </si>
  <si>
    <t>Sidranje armature ali moznikov v ekspanzijsko malto, vključno z vrtanjem lukenj premera do 12 mm</t>
  </si>
  <si>
    <t>2.2.5 Ključavničarska dela</t>
  </si>
  <si>
    <t>N 2 1 102</t>
  </si>
  <si>
    <t>Dobava in vgraditev leseno-jeklene varnostne ograje za pešce  s horizontalnimi polnili po detajlu iz načrta, visoke 120 cm</t>
  </si>
  <si>
    <t>2.2.6 Zaščitna dela</t>
  </si>
  <si>
    <t>S 5 9 946</t>
  </si>
  <si>
    <t>Izdelava dilatacijske rege............. po načrtu, opomba: dilatacija robnih vencev po načrtu</t>
  </si>
  <si>
    <t>3 OPORNI ZID OZ-2</t>
  </si>
  <si>
    <t>3.1 PREDDELA</t>
  </si>
  <si>
    <t>3.1.1 Geodetska dela</t>
  </si>
  <si>
    <t>3.1.2 Čiščenje terena</t>
  </si>
  <si>
    <t>Demontaža lesene varnostne ograje, opomba: Vključno z odvozom na deponijo, predelavo ter ponovno montažo z izvedbo vseh detajlov._x000D_
V sklopu sanacije se izvede brušenje ograje in po 1 temeljni ter pokrivni premaz z barvo po izboru lastnika</t>
  </si>
  <si>
    <t>3.1.3 Rušitvena dela</t>
  </si>
  <si>
    <t>3.2 ZEMELJSKA DELA</t>
  </si>
  <si>
    <t>3.2.1 Izkop</t>
  </si>
  <si>
    <t>3.2.2 Planum temeljnih tal</t>
  </si>
  <si>
    <t>3.2.3 Nasipi, zasipi, klini, posteljice in glineni naboj</t>
  </si>
  <si>
    <t>3.3 ODVODNJAVANJE</t>
  </si>
  <si>
    <t>3.3.1 Globinsko odvodnjavanje</t>
  </si>
  <si>
    <t>3.4 GRADBENA IN OBRTNIŠKA DELA</t>
  </si>
  <si>
    <t>3.4.1 Tesarska dela</t>
  </si>
  <si>
    <t>3.4.2 Dela z jeklom za ojačitev</t>
  </si>
  <si>
    <t>3.4.3 Dela s cementnim betonom</t>
  </si>
  <si>
    <t>3.4.4 Zaščitna dela</t>
  </si>
  <si>
    <t>4 OPORNI ZID OZ-3a</t>
  </si>
  <si>
    <t>4.1 PREDDELA</t>
  </si>
  <si>
    <t>4.1.1 Geodetska dela</t>
  </si>
  <si>
    <t>4.1.2 Čiščenje terena</t>
  </si>
  <si>
    <t>4.1.3 Rušitvena dela</t>
  </si>
  <si>
    <t>Porušitev in odstranitev zidu iz cementnega betona , opomba: Rušitev temelja in betonskih stebričkov obstoječe ograje_x000D_
Vključno z odvozom in deponiranjem na trajni deponiji</t>
  </si>
  <si>
    <t>4.2 ZEMELJSKA DELA</t>
  </si>
  <si>
    <t>4.2.1 Izkop</t>
  </si>
  <si>
    <t>4.2.2 Planum temeljnih tal</t>
  </si>
  <si>
    <t>4.2.3 Nasipi, zasipi, klini, posteljice in glineni naboj</t>
  </si>
  <si>
    <t>4.3 ODVODNJAVANJE</t>
  </si>
  <si>
    <t>4.3.1 Globinsko odvodnjavanje</t>
  </si>
  <si>
    <t>4.4 GRADBENA IN OBRTNIŠKA DELA</t>
  </si>
  <si>
    <t>4.4.1 Tesarska dela</t>
  </si>
  <si>
    <t>S 5 1 411</t>
  </si>
  <si>
    <t>Izdelava podprtega opaža za pravokoten steber, visok do 4 m, opomba: OPOMBA: stebrički za ograjo</t>
  </si>
  <si>
    <t>4.4.2 Dela z jeklom za ojačitev</t>
  </si>
  <si>
    <t>4.4.3 Dela s cementnim betonom</t>
  </si>
  <si>
    <t>S 5 3 351</t>
  </si>
  <si>
    <t>Dobava in vgraditev ojačenega cementnega betona C30/37 v stebre pravokotnega ali okroglega prereza, opomba: OPOMBA: stebrički za ograjo_x000D_
PV-II, XD2, XF3, Dmax=32 mm</t>
  </si>
  <si>
    <t>5 OPORNI ZID OZ-3b</t>
  </si>
  <si>
    <t>5.1 PREDDELA</t>
  </si>
  <si>
    <t>5.1.1 Geodetska dela</t>
  </si>
  <si>
    <t>5.1.2 Čiščenje terena</t>
  </si>
  <si>
    <t>5.1.3 Rušitvena dela</t>
  </si>
  <si>
    <t>5.2 ZEMELJSKA DELA</t>
  </si>
  <si>
    <t>5.2.1 Izkop</t>
  </si>
  <si>
    <t>5.2.2 Planum temeljnih tal</t>
  </si>
  <si>
    <t>5.2.3 Nasipi, zasipi, klini, posteljice in glineni naboj</t>
  </si>
  <si>
    <t>5.3 ODVODNJAVANJE</t>
  </si>
  <si>
    <t>5.3.1 Globinsko odvodnjavanje</t>
  </si>
  <si>
    <t>5.4 GRADBENA IN OBRTNIŠKA DELA</t>
  </si>
  <si>
    <t>5.4.1 Tesarska dela</t>
  </si>
  <si>
    <t>5.4.2 Dela z jeklom za ojačitev</t>
  </si>
  <si>
    <t>N 5 2 101</t>
  </si>
  <si>
    <t>Jeklo za armiranje je za objekt OZ-3b upoštevano že pri poopisu za objekt OZ-3a</t>
  </si>
  <si>
    <t>5.4.3 Dela s cementnim betonom</t>
  </si>
  <si>
    <t>6 PODPORNI ZID PZ-2</t>
  </si>
  <si>
    <t>6.1 PREDDELA</t>
  </si>
  <si>
    <t>6.1.1 Geodetska dela</t>
  </si>
  <si>
    <t>6.1.2 Čiščenje terena</t>
  </si>
  <si>
    <t>Demontaža jeklene varnostne ograje, opomba: Vključno z odvozom ter deponiranjem</t>
  </si>
  <si>
    <t>6.2 ZEMELJSKA DELA</t>
  </si>
  <si>
    <t>6.2.1 Izkop</t>
  </si>
  <si>
    <t>6.2.2 Planum temeljnih tal</t>
  </si>
  <si>
    <t>6.2.3 Nasipi, zasipi, klini, posteljice in glineni naboj</t>
  </si>
  <si>
    <t>6.3 GRADBENA IN OBRTNIŠKA DELA</t>
  </si>
  <si>
    <t>6.3.1 Tesarska dela</t>
  </si>
  <si>
    <t>6.3.2 Dela z jeklom za ojačitev</t>
  </si>
  <si>
    <t>6.3.3 Dela s cementnim betonom</t>
  </si>
  <si>
    <t>6.3.4 Ključavničarska dela</t>
  </si>
  <si>
    <t>7 PODPORNI ZID PZ-3</t>
  </si>
  <si>
    <t>7.1 PREDDELA</t>
  </si>
  <si>
    <t>7.1.1 Geodetska dela</t>
  </si>
  <si>
    <t>7.1.2 Čiščenje terena</t>
  </si>
  <si>
    <t>S 1 2 131</t>
  </si>
  <si>
    <t>Odstranitev grmovja in dreves z debli premera do 10 cm ter vej na redko porasli površini - ročno</t>
  </si>
  <si>
    <t>7.2 ZEMELJSKA DELA</t>
  </si>
  <si>
    <t>7.2.1 Izkop</t>
  </si>
  <si>
    <t>7.2.2 Planum temeljnih tal</t>
  </si>
  <si>
    <t>7.2.3 Nasipi, zasipi, klini, posteljice in glineni naboj</t>
  </si>
  <si>
    <t>7.3 GRADBENA IN OBRTNIŠKA DELA</t>
  </si>
  <si>
    <t>7.3.1 Tesarska dela</t>
  </si>
  <si>
    <t>7.3.2 Dela z jeklom za ojačitev</t>
  </si>
  <si>
    <t>7.3.3 Dela s cementnim betonom</t>
  </si>
  <si>
    <t>7.3.4 Ključavničarska dela</t>
  </si>
  <si>
    <t>7.3.5 Zaščitna dela</t>
  </si>
  <si>
    <t>8 PODPORNI ZID PZ-3a</t>
  </si>
  <si>
    <t>8.1 PREDDELA</t>
  </si>
  <si>
    <t>8.1.1 Geodetska dela</t>
  </si>
  <si>
    <t>8.1.2 Čiščenje terena</t>
  </si>
  <si>
    <t>Demontaža lesene varnostne ograje, opomba: Vključno z odvozom ter deponiranjem</t>
  </si>
  <si>
    <t>8.2 ZEMELJSKA DELA</t>
  </si>
  <si>
    <t>8.2.1 Izkop</t>
  </si>
  <si>
    <t>8.2.2 Planum temeljnih tal</t>
  </si>
  <si>
    <t>8.2.3 Nasipi, zasipi, klini, posteljice in glineni naboj</t>
  </si>
  <si>
    <t>8.3 GRADBENA IN OBRTNIŠKA DELA</t>
  </si>
  <si>
    <t>8.3.1 Tesarska dela</t>
  </si>
  <si>
    <t>8.3.2 Dela z jeklom za ojačitev</t>
  </si>
  <si>
    <t>8.3.3 Dela s cementnim betonom</t>
  </si>
  <si>
    <t>8.3.4 Ključavničarska dela</t>
  </si>
  <si>
    <t>8.3.5 Zaščitna dela</t>
  </si>
  <si>
    <t>9 OPORNI ZID OZ-4</t>
  </si>
  <si>
    <t>9.1 PREDDELA</t>
  </si>
  <si>
    <t>9.1.1 Geodetska dela</t>
  </si>
  <si>
    <t>9.1.2 Čiščenje terena</t>
  </si>
  <si>
    <t>S 1 2 242</t>
  </si>
  <si>
    <t>Demontaža lesene ograje za zaščito pred hrupom, opomba: Vključno z odvozom na deponijo, predelavo ter ponovno montažo z izvedbo vseh detajlov</t>
  </si>
  <si>
    <t>9.1.3 Rušitvena dela</t>
  </si>
  <si>
    <t>9.2 ZEMELJSKA DELA</t>
  </si>
  <si>
    <t>9.2.1 Izkop</t>
  </si>
  <si>
    <t>9.2.2 Planum temeljnih tal</t>
  </si>
  <si>
    <t>9.2.3 Nasipi, zasipi, klini, posteljice in glineni naboj</t>
  </si>
  <si>
    <t>9.3 GRADBENA IN OBRTNIŠKA DELA</t>
  </si>
  <si>
    <t>9.3.1 Tesarska dela</t>
  </si>
  <si>
    <t>9.3.2 Dela z jeklom za ojačitev</t>
  </si>
  <si>
    <t>9.3.3 Dela s cementnim betonom</t>
  </si>
  <si>
    <t>9.3.4 Zaščitna dela</t>
  </si>
  <si>
    <t>10 OPORNI ZID OZ-5</t>
  </si>
  <si>
    <t>10.1 PREDDELA</t>
  </si>
  <si>
    <t>10.1.1 Geodetska dela</t>
  </si>
  <si>
    <t>S 1 1 312</t>
  </si>
  <si>
    <t>Postavitev in zavarovanje profilov za zakoličbo objekta s površino nad 51 do 100 m2</t>
  </si>
  <si>
    <t>10.1.2 Rušitvena dela</t>
  </si>
  <si>
    <t>10.2 ZEMELJSKA DELA</t>
  </si>
  <si>
    <t>10.2.1 Izkop</t>
  </si>
  <si>
    <t>10.2.2 Planum temeljnih tal</t>
  </si>
  <si>
    <t>10.2.3 Nasipi, zasipi, klini, posteljice in glineni naboj</t>
  </si>
  <si>
    <t>10.3 ODVODNJAVANJE</t>
  </si>
  <si>
    <t>10.3.1 Globinsko odvodnjavanje</t>
  </si>
  <si>
    <t>10.4 GRADBENA IN OBRTNIŠKA DELA</t>
  </si>
  <si>
    <t>10.4.1 Tesarska dela</t>
  </si>
  <si>
    <t>S 5 1 311</t>
  </si>
  <si>
    <t>Izdelava podprtega opaža za raven zid, visok do 2 m</t>
  </si>
  <si>
    <t>S 5 1 221</t>
  </si>
  <si>
    <t>Izdelava dvostranskega vezanega opaža za raven temelj</t>
  </si>
  <si>
    <t>10.4.2 Dela z jeklom za ojačitev</t>
  </si>
  <si>
    <t>10.4.3 Dela s cementnim betonom</t>
  </si>
  <si>
    <t>10.4.4 Kamnoseška dela</t>
  </si>
  <si>
    <t>S 5 4 213</t>
  </si>
  <si>
    <t>Zidanje z lomljencem iz silikatnih kamnin v cementni malti, na eno lice, prerez 0,26 do 0,35 m3/m2, opomba: Kamen ter malta za zidanje in stičenje morata biti odporna na sol in zmrzal</t>
  </si>
  <si>
    <t>10.4.5 Ključavničarska dela</t>
  </si>
  <si>
    <t>10.4.6 Zaščitna dela</t>
  </si>
  <si>
    <t>11 PODPORNI ZID PZ-3b</t>
  </si>
  <si>
    <t>11.1 PREDDELA</t>
  </si>
  <si>
    <t>11.1.1 Geodetska dela</t>
  </si>
  <si>
    <t>11.1.2 Čiščenje terena</t>
  </si>
  <si>
    <t>S 1 2 122</t>
  </si>
  <si>
    <t>Odstranitev grmovja na gosto porasli površini (nad 50 % pokritega tlorisa) - strojno</t>
  </si>
  <si>
    <t>11.2 ZEMELJSKA DELA</t>
  </si>
  <si>
    <t>11.2.1 Izkop</t>
  </si>
  <si>
    <t>11.2.2 Planum temeljnih tal</t>
  </si>
  <si>
    <t>11.2.3 Nasipi, zasipi, klini, posteljice in glineni naboj</t>
  </si>
  <si>
    <t>11.3 GRADBENA IN OBRTNIŠKA DELA</t>
  </si>
  <si>
    <t>11.3.1 Tesarska dela</t>
  </si>
  <si>
    <t>11.3.2 Dela z jeklom za ojačitev</t>
  </si>
  <si>
    <t>11.3.3 Dela s cementnim betonom</t>
  </si>
  <si>
    <t>12 OPORNI ZID OZ-6a</t>
  </si>
  <si>
    <t>12.1 PREDDELA</t>
  </si>
  <si>
    <t>12.1.1 Geodetska dela</t>
  </si>
  <si>
    <t>12.1.2 Čiščenje terena</t>
  </si>
  <si>
    <t>12.2 ZEMELJSKA DELA</t>
  </si>
  <si>
    <t>12.2.1 Izkop</t>
  </si>
  <si>
    <t>12.2.2 Planum temeljnih tal</t>
  </si>
  <si>
    <t>12.2.3 Nasipi, zasipi, klini, posteljice in glineni naboj</t>
  </si>
  <si>
    <t>12.3 ODVODNJAVANJE</t>
  </si>
  <si>
    <t>12.3.1 Globinsko odvodnjavanje</t>
  </si>
  <si>
    <t>S 4 2 412</t>
  </si>
  <si>
    <t>Izdelava izcednice (barbakane) iz gibljive plastične cevi, premera 5 cm, dolžine 51 do 100 cm</t>
  </si>
  <si>
    <t>12.4 GRADBENA IN OBRTNIŠKA DELA</t>
  </si>
  <si>
    <t>12.4.1 Tesarska dela</t>
  </si>
  <si>
    <t>S 5 1 312</t>
  </si>
  <si>
    <t>Izdelava podprtega opaža za raven zid, visok 2,1 do 4 m</t>
  </si>
  <si>
    <t>12.4.2 Dela z jeklom za ojačitev</t>
  </si>
  <si>
    <t>12.4.3 Dela s cementnim betonom</t>
  </si>
  <si>
    <t>12.4.4 Kamnoseška dela</t>
  </si>
  <si>
    <t>12.4.5 Zaščitna dela</t>
  </si>
  <si>
    <t>13 OPORNI ZID OZ-7</t>
  </si>
  <si>
    <t>13.1 PREDDELA</t>
  </si>
  <si>
    <t>13.1.1 Geodetska dela</t>
  </si>
  <si>
    <t>13.1.2 Čiščenje terena</t>
  </si>
  <si>
    <t>13.2 ZEMELJSKA DELA</t>
  </si>
  <si>
    <t>13.2.1 Izkop</t>
  </si>
  <si>
    <t>13.2.2 Planum temeljnih tal</t>
  </si>
  <si>
    <t>13.2.3 Nasipi, zasipi, klini, posteljice in glineni naboj</t>
  </si>
  <si>
    <t>13.3 ODVODNJAVANJE</t>
  </si>
  <si>
    <t>13.3.1 Globinsko odvodnjavanje</t>
  </si>
  <si>
    <t>13.4 GRADBENA IN OBRTNIŠKA DELA</t>
  </si>
  <si>
    <t>13.4.1 Tesarska dela</t>
  </si>
  <si>
    <t>13.4.2 Dela z jeklom za ojačitev</t>
  </si>
  <si>
    <t>13.4.3 Dela s cementnim betonom</t>
  </si>
  <si>
    <t>13.4.4 Kamnoseška dela</t>
  </si>
  <si>
    <t>13.4.5 Ključavničarska dela</t>
  </si>
  <si>
    <t>14 PODPORNI ZID PZ-4</t>
  </si>
  <si>
    <t>14.1 PREDDELA</t>
  </si>
  <si>
    <t>14.1.1 Geodetska dela</t>
  </si>
  <si>
    <t>14.2 ZEMELJSKA DELA</t>
  </si>
  <si>
    <t>14.2.1 Izkop</t>
  </si>
  <si>
    <t>14.2.2 Planum temeljnih tal</t>
  </si>
  <si>
    <t>14.2.3 Nasipi, zasipi, klini, posteljice in glineni naboj</t>
  </si>
  <si>
    <t>14.3 GRADBENA IN OBRTNIŠKA DELA</t>
  </si>
  <si>
    <t>14.3.1 Tesarska dela</t>
  </si>
  <si>
    <t>14.3.2 Dela z jeklom za ojačitev</t>
  </si>
  <si>
    <t>14.3.3 Dela s cementnim betonom</t>
  </si>
  <si>
    <t>14.3.4 Kamnoseška dela</t>
  </si>
  <si>
    <t>14.3.5 Ključavničarska dela</t>
  </si>
  <si>
    <t>15 TUJE STORITVE</t>
  </si>
  <si>
    <t>15.1 Preskus, nadzor in tehnična dokumentacija</t>
  </si>
  <si>
    <t>1 PREDDELA</t>
  </si>
  <si>
    <t>1.1 Zapore prometa</t>
  </si>
  <si>
    <t>S 1 3 111</t>
  </si>
  <si>
    <t>Zavarovanje gradbišča v času gradnje s polovično zaporo prometa in usmerjanjem s semaforji</t>
  </si>
  <si>
    <t>DNI</t>
  </si>
  <si>
    <t>S 1 3 113</t>
  </si>
  <si>
    <t>Zavarovanje gradbišča v času gradnje s popolno zaporo prometa</t>
  </si>
  <si>
    <t>S 1 3 221</t>
  </si>
  <si>
    <t>Ureditev začasnega obvoza v času gradnje po projektni dokumentaciji, opomba: *postavitev, vzdrževanje in odstranitev začasne prometne signalizacije za usmerjanje in vodenje prometa po obvoznih cestah</t>
  </si>
  <si>
    <t>S 1 3 411</t>
  </si>
  <si>
    <t>Odškodnina zaradi uporabe občinske ceste pri graditvi in vzdrževanju državne ceste, opomba: *enota postavke je KOS</t>
  </si>
  <si>
    <t>SIT</t>
  </si>
  <si>
    <t>Meteorna kanalizacija</t>
  </si>
  <si>
    <t>PREDDELA</t>
  </si>
  <si>
    <t>ZEMELJSKA DELA</t>
  </si>
  <si>
    <t>GRADBENA IN OBRTNIŠKA DELA</t>
  </si>
  <si>
    <t>ZAKLJUČNA DELA</t>
  </si>
  <si>
    <t>Nivo</t>
  </si>
  <si>
    <t>Št.</t>
  </si>
  <si>
    <t>Enota</t>
  </si>
  <si>
    <t>Vrednost</t>
  </si>
  <si>
    <t>Zakoličba in zavarovanje osi kanalizacije.</t>
  </si>
  <si>
    <t>m1</t>
  </si>
  <si>
    <t>Postavitev in zavarovanje prečnega profila za kanalizacijo.</t>
  </si>
  <si>
    <t>kos</t>
  </si>
  <si>
    <t>Zakoličba in zavarovanje komunalnih vodov v območju trase kanalizacije.</t>
  </si>
  <si>
    <t>- vodovod</t>
  </si>
  <si>
    <t>- TK vod, KKS vod</t>
  </si>
  <si>
    <t>Porušitev in odstranitev kanalizacije iz cevi s premerom do 40 cm. Vključno s porušitvijo in odstranitvijo vseh delov obstoječe kanalizacije (požiralniki, pokrovi...)</t>
  </si>
  <si>
    <t>PREDDELA skupaj:</t>
  </si>
  <si>
    <t>Površinski izkop plodne zemljine I. kategorije (humus), strojno z odrivom.</t>
  </si>
  <si>
    <t>m3</t>
  </si>
  <si>
    <t>Strojni izkop zemljine III. kategorije za kanalizacijo, širina dna do 1.0 m, globina do 2.0 m. Vključno z nakladanjem in odvozom na začasno deponijo.</t>
  </si>
  <si>
    <t>Strojni izkop zemljine III. kategorije za kanalizacijo, širina dna do 1.0 m, globina do 2.0 m. Vključno z nakladanjem in odvozom na trajno deponijo ter takso za deponiranje.</t>
  </si>
  <si>
    <t>Ročni izkop zemljine III. kategorije za kanalizacijo v območju obstoječih komunalnih vodov in naprav. Vključno z nakladanjem in odvozom na trajno deponijo ter takso za deponiranje.</t>
  </si>
  <si>
    <t>Strojni izkop kamnine V. kategorije za kanalizacijo, širina dna do 1.0 m, globina nad 2.0 do 2.5 m. Vključno z nakladanjem in odvozom na trajno deponijo ter takso za deponiranje.</t>
  </si>
  <si>
    <t>Strojni široki izkop zemljine III. kategorije za gradbeno jamo za potrebe podvrtanja z zaščitno cevjo pod državno cesto. Vključno z nakladanjem in odvozom na začasno deponijo.</t>
  </si>
  <si>
    <t>Dvostransko razpiranje jarka za kanalizacijo na globini do 2.5 m.</t>
  </si>
  <si>
    <t>Začasno črpanje vode iz gradbene jame med gradnjo, vključno z vsemi potrebnimi deli in materialom.</t>
  </si>
  <si>
    <t>ur</t>
  </si>
  <si>
    <t>Planiranje dna izkopa jarka z natančnostjo ± 2 cm in utrditev do potrebne zbitosti.</t>
  </si>
  <si>
    <t>m2</t>
  </si>
  <si>
    <t>Dobava drobljenca zrnavosti 2/8 mm in izdelava peščene posteljice. Debelina temeljne plasti 10 cm in izravnalne plasti 15 % zunanjega premera cevi.</t>
  </si>
  <si>
    <t>Dobava drobljenca zrnavosti 2/8 mm in izdelava obsipa cevi do višine 20 cm nad temenom cevi. Zasip v plasteh do 30 cm z utrjevanjem istočasno na obeh straneh cevi, utrditev do potrebne zbitosti.</t>
  </si>
  <si>
    <t>Zasip jarka s primernim materialom iz izkopa, vključno s prevozom z začasne deponije, z utrjevanjem v plasteh do 30 cm, utrditev do potrebne zbitosti. Kvaliteto materiala pred vgradnjo potrdi pooblaščeni geomehanik.</t>
  </si>
  <si>
    <t>Dobava gramoznega materiala in zasip kanalizacijskega jarka do kamnite posteljice ceste, z utrjevanjem v plasteh do 30 cm, utrditev do potrebne zbitosti.</t>
  </si>
  <si>
    <t>Vgradnja izkopane plodne zemljine I. kategorije (humus).</t>
  </si>
  <si>
    <t>Zatravitev humusiranih površin.</t>
  </si>
  <si>
    <t>ZEMELJSKA  DELA skupaj:</t>
  </si>
  <si>
    <t>Dobava in izdelava kanalizacije iz dvoslojnih (rebrastih) cevi iz PE-HD, togostnega razreda min. SN8 (obodna togost 8 kN/m2), vključno z vsemi tesnili in spojniki (fazonski kosi). Polaganje se izvaja po veljavnih standardih SIST in navodilih proizvajalca cevi.</t>
  </si>
  <si>
    <t>- DN 250 mm</t>
  </si>
  <si>
    <t>- DN 315 mm</t>
  </si>
  <si>
    <t>- DN 400 mm</t>
  </si>
  <si>
    <t>Dobava in izdelava povezav cestnih požiralnikov in peskolovov iz polnostenskih cevi iz trdega PVC, togostnega razreda min. SN8 (obodna togost 8 kN/m2), vključno z vsemi tesnili in spojniki (fazonski kosi). Polaganje se izvaja po veljavnih standardih SIST in navodilih proizvajalca cevi. Vključno s polaganjem na betonsko posteljico in polnim obbetoniranjem.</t>
  </si>
  <si>
    <t>- DN 200 mm</t>
  </si>
  <si>
    <t>Podvrtanje z jekleno zaščitno cevjo DN 600 mm pod cesto v globini 1.6 m, vključno z zaščitno cevjo in ostalim potrebnim materialom. Podvrtanje se izvede po tehnologiji izvajalca del.</t>
  </si>
  <si>
    <r>
      <t>m</t>
    </r>
    <r>
      <rPr>
        <vertAlign val="superscript"/>
        <sz val="10"/>
        <rFont val="Swis721 Cn BT"/>
        <family val="2"/>
      </rPr>
      <t>1</t>
    </r>
  </si>
  <si>
    <t>Dobava in vgradnja povoznega revizijskega jaška DN 800 mm iz polietilena, obodne togosti min. 2 kN/m2, vključno z AB razbremenilnim obročem iz cementnega betona C25/30.</t>
  </si>
  <si>
    <t>- globine od 1.20 m do 1.50 m</t>
  </si>
  <si>
    <t>- globine od 1.51 m do 2.00 m</t>
  </si>
  <si>
    <t>Dobava in vgradnja povoznega revizijskega jaška DN 1000 mm iz polietilena, obodne togosti min. 2 kN/m2, vključno z AB razbremenilnim obročem iz cementnega betona C25/30.</t>
  </si>
  <si>
    <t>- globine od 2.01 m do 2.50 m</t>
  </si>
  <si>
    <t>Izvedba sušnega vpada višine do 1.0 m ob kaskadnem revizijskem jašku. Izvede se iz T kosa, vertikalne cevi PVC SN8  in loka 90°, vse polno obbetonirano s cementnim betonom C16/20 v debelini 12 cm. Vključno z dobavo potrebnega materiala.</t>
  </si>
  <si>
    <t>Dobava in vgradnja cestnega požiralnika DN 500 mm iz polietilena, višine do 2.0 m, vključno s podložno ploščo iz cementnega betona C12/15 in AB razbremenilnim obročem iz cementnega betona C25/30.</t>
  </si>
  <si>
    <t>Dobava in vgradnja peskolova DN 600 mm iz polietilena ali betonskih cevi, višine 2.2 m, vključno s podložno ploščo iz cementnega betona C12/15 in pokrovom premera 600 mm, nosilnosti C250 kN.</t>
  </si>
  <si>
    <t>Dobava in vgradnja peskolova (za strešno padavinsko vodo) DN 400 mm iz polietilena ali betonskih cevi, višine 1.4 m, vključno s podložno ploščo iz cementnega betona C12/15 in AB razbremenilnim obročem iz cementnega betona C25/30.</t>
  </si>
  <si>
    <t>Dobava in vgradnja okroglega LTŽ pokrova po standardu SIST EN 124, premera 600 mm, na zaklep, z vgrajenim protihrupnim vložkom in odprtinami za zračenje. Vključno z AB obročem z vgrajenim okvirjem pokrova.</t>
  </si>
  <si>
    <t>- nosilnost C250 kN</t>
  </si>
  <si>
    <t>- nosilnost D400 kN</t>
  </si>
  <si>
    <t>Dobava in vgradnja okroglega LTŽ pokrova po standardu SIST EN 124, premera 400 mm, nosilnosti C250 kN, za cestni požiralnik pod pločnikom. Vključno z AB obročem z vgrajenim okvirjem pokrova.</t>
  </si>
  <si>
    <t>Dobava in vgradnja okroglega LTŽ rešetke po standardu SIST EN 124, dimenzij 400/400 mm, nosilnosti D400 kN, za cestni požiralnik v muldi/koritnici. Vključno z AB obročem z vgrajenim okvirjem rešetke.</t>
  </si>
  <si>
    <t>Dobava in vgradnja okroglega LTŽ pokrova po standardu SIST EN 124, premera 400 mm, za peskolov. Vključno z AB obročem z vgrajenim okvirjem pokrova.</t>
  </si>
  <si>
    <t>Dobava in vgradnja talne betonske linijske kanalete DN 200 mm, dolžine 4.0 m, ter tipskega poglobljenega dela kanalete (peskolov) DN 200 mm s pocinkanim vedrom za usedline, dolžine 0.5 m, vključno s povozno rešetko dolžine 4.5 m, nosilnosti C250 kN.</t>
  </si>
  <si>
    <t>Izvedba križanja z obstoječimi komunalnimi vodi in napravami.</t>
  </si>
  <si>
    <t>- kanalizacija</t>
  </si>
  <si>
    <t>Izdelava poševne iztočne glave krožnega prereza iz cementnega betona C20/25, premer 400 mm, vključno z opaženjem in dobavo potrebnega materiala.</t>
  </si>
  <si>
    <t>Tlakovanje brežine na območju izpusta v potok s kamnom v betonu - lomljenec debeline 20 do 25 cm, na podložni plasti iz cementnega betona C16/20 debeline 10 cm, stiki za polnjeni s cementno malto.</t>
  </si>
  <si>
    <t>Višinska korekcija obstoječega revizijskega jaška na trasi obstoječe kanalizacije - dvig/spust pokrova do 50 cm na koto predvidene ureditve ceste.</t>
  </si>
  <si>
    <t>GRADBENA IN OBRTNIŠKA DELA skupaj:</t>
  </si>
  <si>
    <t>Projektantski nadzor.</t>
  </si>
  <si>
    <t>Geomehanski nadzor.</t>
  </si>
  <si>
    <t>Čiščenje kanalizacije.</t>
  </si>
  <si>
    <t>Snemanje novozgrajene kanalizacije s TV kontrolnim sistemom in izdelava poročila.</t>
  </si>
  <si>
    <t>Izdelava geodetskega posnetka izvedenega stanja.</t>
  </si>
  <si>
    <t>Izdelava podatkov novozgrajenih naprav za vnos v kataster komunalnih naprav po navodilih upravljavca.</t>
  </si>
  <si>
    <t>Izdelava projekta izvedenih del (PID).</t>
  </si>
  <si>
    <t>ZAKLJUČNA DELA skupaj:</t>
  </si>
  <si>
    <t>Skupaj</t>
  </si>
  <si>
    <t>•             Odvoz izkopanega materiala na pooblaščeno deponijo, vključuje tudi plačilo taks.</t>
  </si>
  <si>
    <t xml:space="preserve">•             Ponudnik mora upoštevati vse zahteve iz varnostnega načrta del ter organizacije gradbišča. </t>
  </si>
  <si>
    <t xml:space="preserve"> •            Dela je izvajati po projektni dokumentaciji, v skladu z veljavnimi tehničnimi predpisi, normativi in standardi ob upoštevanju zahtev iz varstva pri delu. Zajeto mora biti v cenah.</t>
  </si>
  <si>
    <t>•             v ceni na enoto vseh postavk, kjer je predviden odvoz gradbenih odpadkov za vse vrste rušitev mora ponudnik upoštevati odvoz, plačilo taks ter deponiranje materiala pooblaščenim zbiralcem oziroma predelovalcem odpadkov</t>
  </si>
  <si>
    <t>•             V enotnih cenah morajo biti zajeti vsi stroški po Splošnih tehničnih pogojih.</t>
  </si>
  <si>
    <t>•             Vsa rušenja vključujejo odvoz na ustrezno deponijo s plačilom prispevka.</t>
  </si>
  <si>
    <t>•             Vse postavke za izkope zajemajo izkop, nakladanje na kamion in odvoz na ustrezno deponijo s plačilom prispevka.</t>
  </si>
  <si>
    <t>•             Vsi vgrajeni materiali vključujejo tudi dobavo.</t>
  </si>
  <si>
    <t>•             V enotni ceni finega asfalta je potrebno zajeti tudi pobrizg z bitumensko emulzijo (0,5kg/m2) in čiščenje vozišča.</t>
  </si>
  <si>
    <t>•             Vsi pokrovi jaškov vključujejo dobavo z AB obročem.</t>
  </si>
  <si>
    <t>•             Vsi hladni stiki na obrabni plasti morajo biti obdelani z bitumensko lepilno zmesjo.</t>
  </si>
  <si>
    <t>•             V ceni je upoštevati notranjo kontrolo (tekoče preiskave)</t>
  </si>
  <si>
    <t>•             V primeru odkritja in odprave računskih napak se temu ustrezno spremeni tudi nominalna vrednost nepredvidenih del, ki je izražena v odstotku (enota mere je odstotek) od skupne vrednosti vseh ostalih postavk brez DDV.</t>
  </si>
  <si>
    <t>•             Morebitne postavke v popisih ali tehničnih poročilih, kjer projektant definira proizvajalca, so orientacijske in služijo le kot definicija v smislu zahtevane kvalitete. Izvajalec lahko enako kvaliteten proizvod kupi tudi pri drugih proizvajalcih.</t>
  </si>
  <si>
    <t>•             V primeru če je vpisana količina 0, ponudnik ne vpisuje cene na enoto, ker se le ta ne upošteva.</t>
  </si>
  <si>
    <t>•             V ponudbo je potrebno vračunati strošek izdelave varnostnega načrta, TEE ter organizacijo gradbišča v skladu z varnostnim načrtom. zavarovanje prometa in usposobitev obvozov za ves čas gradnje, čiščenje in močenje cestišča v času gradnje (VSAJ 5-KRAT DNEVNO), pospravljanje gradbišča. Vse gradbene odpadke je potrebno odpeljati na ustrezno deponijo (vključeno v ceno odstranitve!). Dokumentacija za prevzem objekta je strošek izvajalca zato je v ponudbo potrebno vračunati tudi izdelavo ostale dokumentacije za prevzem del (vse 2X: dokazila o zanesljivosti objekta, BCP, vris komunalnih vodov v podzemni kataster).</t>
  </si>
  <si>
    <t xml:space="preserve"> Vodenje in zavarovanje prometa med gradnjo</t>
  </si>
  <si>
    <t>Projekt: prestavitev kapelice v Spodnjih Gorjeh</t>
  </si>
  <si>
    <t>PROJEKTANTSKI POPIS DEL</t>
  </si>
  <si>
    <t xml:space="preserve">2. PRESTAVITEV KAPELICE </t>
  </si>
  <si>
    <t>3. OPORNE IN PODPORNE KONSTRUKCIJE</t>
  </si>
  <si>
    <t xml:space="preserve">  3.1. OPORNI ZID OZ-1a</t>
  </si>
  <si>
    <t xml:space="preserve">  3.2. PODPORNI ZID PZ-1</t>
  </si>
  <si>
    <t xml:space="preserve">  3.3. OPORNI ZID OZ-2</t>
  </si>
  <si>
    <t xml:space="preserve">  3.4. OPORNI ZID OZ-3a</t>
  </si>
  <si>
    <t xml:space="preserve">  3.5. OPORNI ZID OZ-3b</t>
  </si>
  <si>
    <t xml:space="preserve">  3.6. PODPORNI ZID PZ-2</t>
  </si>
  <si>
    <t xml:space="preserve">  3.7. PODPORNI ZID PZ-3</t>
  </si>
  <si>
    <t xml:space="preserve">  3.8. PODPORNI ZID PZ-3a</t>
  </si>
  <si>
    <t xml:space="preserve">  3.9. OPORNI ZID OZ-4</t>
  </si>
  <si>
    <t xml:space="preserve">  3.10. OPORNI ZID OZ-5</t>
  </si>
  <si>
    <t xml:space="preserve">  3.11. PODPORNI ZID PZ-3b</t>
  </si>
  <si>
    <t xml:space="preserve">  3.12. OPORNI ZID OZ-6a</t>
  </si>
  <si>
    <t xml:space="preserve">  3.13. OPORNI ZID OZ-7</t>
  </si>
  <si>
    <t xml:space="preserve">  3.14 PODPORNI ZID PZ-4</t>
  </si>
  <si>
    <t xml:space="preserve">   3.15.  Preskus, nadzor in tehnična dokumentacija</t>
  </si>
  <si>
    <t>4. VODENJE IN ZAVAROVANJE PROMETA MED GRADNJO</t>
  </si>
  <si>
    <t xml:space="preserve">Opombe: </t>
  </si>
  <si>
    <t xml:space="preserve">•             Pri postavkah "Izdelava",  sta upoštevana tudi dobava in prevoz materiala </t>
  </si>
  <si>
    <r>
      <rPr>
        <b/>
        <sz val="12"/>
        <rFont val="Arial"/>
        <family val="2"/>
        <charset val="238"/>
      </rPr>
      <t>Opomba1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</si>
  <si>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</si>
  <si>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</si>
  <si>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t>brez DDV</t>
  </si>
  <si>
    <t>drez DDV</t>
  </si>
  <si>
    <t>6. NN PRIKLJUČEK</t>
  </si>
  <si>
    <t>7. CESTNA RAZSVETLJAVA</t>
  </si>
  <si>
    <t>5. METEORNA KANALIZACIJA</t>
  </si>
  <si>
    <t>A.   Zemeljska dela</t>
  </si>
  <si>
    <t>B.   Elektromontažna dela</t>
  </si>
  <si>
    <t>C.   Ostala dela</t>
  </si>
  <si>
    <t>SKUPAJ (brez DDV)</t>
  </si>
  <si>
    <t>Št. poz.</t>
  </si>
  <si>
    <t>Opis dela</t>
  </si>
  <si>
    <t>Cena na enoto (€)</t>
  </si>
  <si>
    <t>Cena (€)</t>
  </si>
  <si>
    <t>Strojni izkop kabelskega jarka širine 0,7 m in globine 1,0 m v terenu III. ktg., izdelava podlage iz suhega betona C 12/15 v debelini 10 cm, polaganje 2x stigmaflex cevi f110 mm, obbetoniranje z betonom C 12/15 v sloju 10 cm, zasip tamponskim gramozom ter nabijanje po slojih 20 cm, polaganje ozemljilnega valjanca, polaganje PVC opozorilnega traku,  odvoz odvečnega materiala</t>
  </si>
  <si>
    <t>m</t>
  </si>
  <si>
    <t>Strojni izkop kabelskega jarka širine 0,7 m in globine 1,0 m v terenu III. ktg., izdelava podlage iz suhega betona C 12/15 v debelini 10 cm, polaganje 1x stigmaflex cevi f110 mm, obbetoniranje z betonom C 12/15 v sloju 10 cm, zasip tamponskim gramozom ter nabijanje po slojih 20 cm, polaganje ozemljilnega valjanca, polaganje PVC opozorilnega traku,  odvoz odvečnega materiala</t>
  </si>
  <si>
    <t>Strojni izkop kabelskega jarka širine 0,45 m in globine 1,0 m v terenu III. ktg., izdelava podlage iz suhega betona C 12/15 v debelini 10 cm, polaganje 1x stigmaflex cevi f63 mm, obbetoniranje z betonom C 12/15 v sloju 10 cm, zasip tamponskim gramozom ter nabijanje po slojih 20 cm, polaganje ozemljilnega valjanca, polaganje PVC opozorilnega traku,  odvoz odvečnega materiala</t>
  </si>
  <si>
    <t>Strojni izkop kabelskega jarka širine 0,45 m in globine 0,9 m v terenu III. ktg., izdelava podlage iz mivke v debelini 10 cm, polaganje 1x stigmaflex cevi f63 mm, obetoniranje cevi na spojih cevi, zasip s peskom granulacije 3-7mm ter nabijanje po slojih 20 cm, polaganje ozemljilnega valjanca, polaganje PVC opozorilnega traku, odvoz odvečnega materiala</t>
  </si>
  <si>
    <t>Strojni izkop jame dimenzij 2,0 x 2,0 x 1,4 m za izdelavo jaška v terenu III. ktg., odvoz odvečnega materiala na deponijo (1 kos)</t>
  </si>
  <si>
    <t>Izdelava kabelskih jaškov 1,2 x 1,2 m, globine 1,2 m z enojnim LTŽ pokrovom ustrezne nosilnosti in napisom JAVNA RAZSVETLJAVA</t>
  </si>
  <si>
    <t>Strojni izkop jame dimenzij 1,2 x 1,2 x 1,2 m za izdelavo jaška v terenu III. ktg., odvoz odvečnega materiala na deponijo (17 kos)</t>
  </si>
  <si>
    <t>Izdelava kabelskih jaškov z betonsko cevjo fi 0,6 m, globine 1,0 m z enojnim LTŽ pokrovom ustrezne nosilnosti in napisom JAVNA RAZSVETLJAVA</t>
  </si>
  <si>
    <t>Izdelava kabelskih jaškov z betonsko cevjo fi 0,4 m, globine 1,0 m z enojnim LTŽ pokrovom ustrezne nosilnosti in napisom JAVNA RAZSVETLJAVA</t>
  </si>
  <si>
    <t>Strojni izkop jame za temelje kandelabrov JR dim.:1,2 x 1,2 x 1,2 m, v terenu III. kat., zasip in planiranje, odvoz odvečnega materiala na deponijo (23 kos)</t>
  </si>
  <si>
    <t xml:space="preserve">Izdelava opaža in betoniranje temelja za kandelaber CR h=7m, III vetrovna cona, (vijake za montažo kandelabra se vbetonira s šablono), po načrtih dobavitelja kandelabrov (dimenzija 0,8x0,8x1,0m). </t>
  </si>
  <si>
    <r>
      <t>Strojni izkop jame za temelje kandelabrov JR dim.:0,75 x 0,75 x 1,6 m, v terenu III. kat., zasip in planiranje, odvoz odvečnega materiala na deponijo (6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kos)</t>
    </r>
  </si>
  <si>
    <t xml:space="preserve">Izdelava opaža in betoniranje temelja za kandelaber CR h=7m, III vetrovna cona, (vijake za montažo kandelabra se vbetonira s šablono), po načrtih dobavitelja kandelabrov (dimenzija 0,55x0,55x1,5m). </t>
  </si>
  <si>
    <t>Strojni izkop jame za temelj omarice Prižigališče CR v terenu III.ktg. in odvoz odvečnega materiala ter postavitev dobavljenega temelja (1 kos)</t>
  </si>
  <si>
    <t>Dobava stigmaflex cev f110 mm skupaj z original čepi, vodotesnimi spoji, distančniki, …</t>
  </si>
  <si>
    <t>Dobava stigmaflex cev f63 mm skupaj z original čepi, vodotesnimi spoji, distančniki, …</t>
  </si>
  <si>
    <t>Dobava valjanca FeZn 25x4 mm za izvedbo ozemljila (ozemljitev kandelabrov CR) , križne sponke z zaščito proti koroziji z bitumensko maso, ….</t>
  </si>
  <si>
    <t xml:space="preserve">Dobava rdečega PVC opozorilnega traku z napisom "POZOR ENERGETSKI KABEL" </t>
  </si>
  <si>
    <t>%</t>
  </si>
  <si>
    <t>Skupaj zemeljska dela:</t>
  </si>
  <si>
    <t>B:</t>
  </si>
  <si>
    <t>Elektromontažna dela</t>
  </si>
  <si>
    <t>Dobava kabla NYY-J 5x10 mm2, uvlačenje kabla v cevi in jaške kabelske kanalizacije</t>
  </si>
  <si>
    <t>Dobava vodnika H05V-K 16 mm2 in povezava valjanca in priključne plošče kandelabra</t>
  </si>
  <si>
    <t>Izdelava samoskrčnih kabelskih končnikov za kabel iz PVC mase (5x10 mm2), dobava in montaža kabelskih čevljev Al-Cu, priklop kabla v svetilki in omarici prižigališča</t>
  </si>
  <si>
    <t>kpl</t>
  </si>
  <si>
    <t xml:space="preserve">Dobava in montaža omarice prižigališča CR imenovane Prizigalisce CR (kot npr. Schrack PLA10103), dim:1000x1000x320mm, IP44 zaščitni razred, s streho, fizično razdeljena  v notranjosti na distribucijski in krmilni del, z dvokrilnimi vrati (eno krilo na ključ elektro distribucije in drugo na ključ vzdrževalca CR), s pripadajočim podstavkom in vso potrebno opremo:                                                            - inštalacijski vložek, komplet z DIN letvami, za montažo instalacijskih odklopnikov                                                                                                                    - varovalčno stikalo za NV vložke, velikosti 00, 3 polno, 1kos                                                                                                                                                      </t>
  </si>
  <si>
    <t xml:space="preserve">- direktni trifazni univerzalni števec delovne energije, 3x230/400V, 5-85A za merjenje porabe električne energije z notranjo uro kl.2 (IEC) ali A (MID) s PLC komunikacijskim vmesnikom in krmilnim odklopnikom (kot npr. LANDIS GYR ZMF120ABtFs2, s kom. modulom LANDIS GYR AD-FP91D140), 1kos                                                                                                       - ničelna zbiralka, 1kos      </t>
  </si>
  <si>
    <t xml:space="preserve">- talilni vložki NV00, 500V, 35A, 3kos                                          - bremensko ločilno stikalo (vklop/izklop), 40A, 3p, 1kos                                                  </t>
  </si>
  <si>
    <t>- inst. odklopnik, karakt. C, 10A, 3p, 2kos                                   - inst. odklopnik, karakt. B, 6A, 1p, 5kos                                                                                                      - kontaktor KN22, 2kos                                                          - bremensko stopenjsko stikalo (3 stopnje), 10A, montaža na DIN letev, 2kos                                                                                                 - ISALUX, 230V, 8A, 50Hz, 1kos                                            - fotosenzor za vžig JR, 1kos                                                    - digitalna krmilna ura, montaža na DIN letev, 1kos                                                                                                                                                           - kabelske sponke                                                                 - dokumentacija, napisi, drobni vezni material</t>
  </si>
  <si>
    <t xml:space="preserve"> Trosegmentni kandelaber - vročecinkan, h=7 m od tal, za montažo na temeljno ploščo (vključno z dobavo le te), dobava vijakov INOX, prilagojen za direktno montažo svetilke LED, z izrezom za priklop kablov, opremljen s priključno ploščo, kompletnim ožičenjem ter postavljen na temelj oz. zid in povezan na valjanec. Kandelaber mora ustrezati standardu SIST EN 40-5 in C oz. 3. vetrovni coni.</t>
  </si>
  <si>
    <t xml:space="preserve"> Trosegmentni kandelaber - vročecinkan, h=5,5 m od tal, za montažo na temeljno ploščo (vključno z dobavo le te), dobava vijakov INOX, prilagojen za direktno montažo svetilke LED, z izrezom za priklop kablov, opremljen s priključno ploščo, kompletnim ožičenjem ter postavljen na temelj oz. zid in povezan na valjanec. Kandelaber mora ustrezati standardu SIST EN 40-5 in C oz. 3. vetrovni coni.</t>
  </si>
  <si>
    <t>Dobava in montaža svetilke LED cestne razsvetljave, zaščitna stopnja IP66, zaščitni razred I, primerna za direktno montažo na drog pod nagibnim kotom 0 stopinj, priključnimi sponkami, kot npr. Aerolite ECO M 6000lm 53W_SCL, svetilnosti 6044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</si>
  <si>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10200lm 94W_SCL, svetilnosti 10253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</si>
  <si>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9600lm 94W_PX-R_3000K, svetilnosti 9687 lm, Grah Lighting.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</si>
  <si>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6000lm 53W_ME, svetilnosti 6006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</si>
  <si>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10200lm 94W_ME, svetilnosti 10256 lm, Grah Lighting                                                    Svetilka ustreza uredbi o mejnih vrednostih  svetlobnega  onesnaževanja okolja (Ur. List RS št. 81/2007)</t>
  </si>
  <si>
    <t>Demontaža obstoječih svetilk vključno z stroški odvoza</t>
  </si>
  <si>
    <t>Drobni material</t>
  </si>
  <si>
    <t>Skupaj elektromontažna dela:</t>
  </si>
  <si>
    <t>C:</t>
  </si>
  <si>
    <t>Ostala dela</t>
  </si>
  <si>
    <t>Meritve svetlobnotehničnih parametrov</t>
  </si>
  <si>
    <t>1</t>
  </si>
  <si>
    <t>ocena</t>
  </si>
  <si>
    <t>Meritve električnih lastnosti</t>
  </si>
  <si>
    <t>Trasiranje in zakoličbe za potrebe CR</t>
  </si>
  <si>
    <t>Geodetski posnetki izvršenih tras, izdelava elaborata za vris v kataster komunalnih vodov</t>
  </si>
  <si>
    <t>Ureditev dokumentacije in plačilo priključitve na EEO na podlagi pooblastila investitorja</t>
  </si>
  <si>
    <t>Projektantski nadzor</t>
  </si>
  <si>
    <t>Nadzor elektrodistribucije</t>
  </si>
  <si>
    <t>Skupaj ostala dela:</t>
  </si>
  <si>
    <t>CESTNA RAZSVETLJAVA</t>
  </si>
  <si>
    <t>Strojni izkop kabelskega jarka širine 0,45 m in globine 0,9 m v terenu III. ktg., izdelava podlage iz mivke v debelini 10 cm, polaganje 1x stigmaflex cevi f110 mm, obetoniranje cevi na spojih cevi, zasip s peskom granulacije 3-7mm ter nabijanje po slojih 20 cm, polaganje ozemljilnega valjanca, polaganje PVC opozorilnega traku, odvoz odvečnega materiala</t>
  </si>
  <si>
    <t>Dobava stigmaflex cev f110 mm skupaj z original čepi, vodotesnimi spoji, distančniki, … (v kolutu)</t>
  </si>
  <si>
    <t>Dobava valjanca FeZn 25x4 mm za izvedbo ozemljila , križne sponke z zaščito proti koroziji z bitumensko maso, ….</t>
  </si>
  <si>
    <t>Dobava kabla NYY-J 4x35+2,5mm2, pritrjevanje kabla na lesen drog z objemkami (dobava le teh) in uvleka v cev KK</t>
  </si>
  <si>
    <t xml:space="preserve">Dobava in montaža kabelske sponke za prehod iz samonosnega kabelskega snopa na zemeljski kabel </t>
  </si>
  <si>
    <t>Zaščita kabla z INOX koritom (min 2,5 m od tal) in dobava le tega</t>
  </si>
  <si>
    <t xml:space="preserve">C: </t>
  </si>
  <si>
    <t xml:space="preserve">Zakoličba trase predvidene kabelske kanalizacije (pred začetkom izvajanja del) </t>
  </si>
  <si>
    <t>Projektantski nadzor :                                                čas nadzora je ocenjen, obračun po dejanskih urah nadzora</t>
  </si>
  <si>
    <t>D:</t>
  </si>
  <si>
    <t xml:space="preserve">A. </t>
  </si>
  <si>
    <t xml:space="preserve"> ZEMELJSKA DELA</t>
  </si>
  <si>
    <t>ELEKTROMONTAŽNA DELA</t>
  </si>
  <si>
    <t>IZDELAVA DOKUMNENTACIJE PID</t>
  </si>
  <si>
    <t>OSTALA DELA</t>
  </si>
  <si>
    <t>Nadzor s strani predstavnika elektrodistribucije :                                                čas nadzora je ocenjen, obračun po dejanskih urah nadzora</t>
  </si>
  <si>
    <t>Skupaj PID</t>
  </si>
  <si>
    <t>NN PRIKLJUČEK</t>
  </si>
  <si>
    <t>Preberi:  Vse celice, razen celic , ki vsebujejo ceno na enoto, so zaklenjene, prav tako so zaklenjene formule. Vrednosti cen so zaokrožene na dve decimalki. Cena na tretji decimalki in naprej je odrezana, ne zaokrožena.</t>
  </si>
  <si>
    <t>Prevoz materiala</t>
  </si>
  <si>
    <t>Izdelava PID</t>
  </si>
  <si>
    <t>D.</t>
  </si>
  <si>
    <t>4/1.3.6 PROJEKTANTSKI POPIS S PREDIZMERAMI</t>
  </si>
  <si>
    <t>Izdelava dokumentacije PID</t>
  </si>
  <si>
    <t>8. 10% NEPREDVIDENIH DEL</t>
  </si>
  <si>
    <t>SKUPAJ 1 DO 8:</t>
  </si>
  <si>
    <t>SKUPAJ 1 DO 7:</t>
  </si>
  <si>
    <r>
      <t>Op.</t>
    </r>
    <r>
      <rPr>
        <sz val="11"/>
        <color theme="6"/>
        <rFont val="Swis721 LtCn BT"/>
        <family val="2"/>
      </rPr>
      <t>1</t>
    </r>
    <r>
      <rPr>
        <sz val="11"/>
        <color theme="1"/>
        <rFont val="Swis721 LtCn BT"/>
        <family val="2"/>
      </rPr>
      <t xml:space="preserve"> in </t>
    </r>
    <r>
      <rPr>
        <sz val="11"/>
        <color theme="5"/>
        <rFont val="Swis721 LtCn BT"/>
        <family val="2"/>
      </rPr>
      <t>2a</t>
    </r>
  </si>
  <si>
    <t>Op. 2a: Sp.</t>
  </si>
  <si>
    <t>Opomba1 = Op1 : V vseh postavkah v celicah na posameznem listu, ki se tičejo prevozov, razprostiranja in ureditev deponij materiala, se upošteva odvoz na uradno deponijo, priskrbitev evidenčnih listov, skladno z veljavno zakonodajo v zvezi z odpadki, deponiranje materiala, vsa plačila taks oziroma odškodnin. Glej opombe na posameznem listu.</t>
  </si>
  <si>
    <t>Opomba2a  = Op2: Nekatere od celic na posameznem listu vsebujeo fiksirane postavke v fazi priprave ponudbe. Ponudnik naj ceno za te postavke pusti tako kot je, obračun se izvrši na podlagi izdanega računa in potrditve s strani nadzora. Glej opombe na posameznem listu.</t>
  </si>
  <si>
    <t>Op1 sp.</t>
  </si>
  <si>
    <t>Op2 sp.</t>
  </si>
  <si>
    <r>
      <rPr>
        <b/>
        <sz val="12"/>
        <color theme="6" tint="-0.499984740745262"/>
        <rFont val="Arial"/>
        <family val="2"/>
        <charset val="238"/>
      </rPr>
      <t xml:space="preserve">Opomba1 = Op1 sp. 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</si>
  <si>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color theme="5" tint="-0.249977111117893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</t>
    </r>
    <r>
      <rPr>
        <b/>
        <sz val="12"/>
        <color theme="5" tint="-0.249977111117893"/>
        <rFont val="Arial"/>
        <family val="2"/>
        <charset val="238"/>
      </rPr>
      <t>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</si>
  <si>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t>Projekt:SpGorje  Javornik - Gorje, trasa ceste</t>
  </si>
  <si>
    <r>
      <rPr>
        <b/>
        <sz val="12"/>
        <rFont val="Arial"/>
        <family val="2"/>
        <charset val="238"/>
      </rPr>
      <t>Opomba1 = Op1 sp.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</si>
  <si>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rFont val="Arial"/>
        <family val="2"/>
        <charset val="238"/>
      </rPr>
      <t>Opomba2= Op2 sp.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</si>
  <si>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= Op.2 sp.: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</si>
  <si>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</si>
  <si>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 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</si>
  <si>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Opomba1</t>
    </r>
    <r>
      <rPr>
        <b/>
        <sz val="12"/>
        <color theme="1"/>
        <rFont val="Arial"/>
        <family val="2"/>
        <charset val="238"/>
      </rPr>
      <t xml:space="preserve"> = Op1 sp.: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</si>
  <si>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t xml:space="preserve">Odstranitev panja s premerom 11 do 30 cm z odvozom na deponijo </t>
  </si>
  <si>
    <t xml:space="preserve">Odstranitev panja s premerom 31 do 50 cm z odvozom na deponijo </t>
  </si>
  <si>
    <r>
      <t>Rekonstrukcija ceste R3-634/1104 od km 7+450 do 8+256 v Spodnjih Gorjah</t>
    </r>
    <r>
      <rPr>
        <sz val="16"/>
        <color theme="1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</si>
</sst>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>
  <numFmts count="11">
    <numFmt numFmtId="164" formatCode="#,##0.00\ _S_I_T"/>
    <numFmt numFmtId="165" formatCode="0.0000"/>
    <numFmt numFmtId="166" formatCode="#,##0.00\ [$EUR]"/>
    <numFmt numFmtId="167" formatCode="_-* #,##0.00\ _S_I_T_-;\-* #,##0.00\ _S_I_T_-;_-* &quot;-&quot;??\ _S_I_T_-;_-@_-"/>
    <numFmt numFmtId="168" formatCode="00&quot;.&quot;"/>
    <numFmt numFmtId="169" formatCode="0.0"/>
    <numFmt numFmtId="170" formatCode="_(* #,##0.00_);_(* \(#,##0.00\);_(* &quot;-&quot;??_);_(@_)"/>
    <numFmt numFmtId="171" formatCode="#,##0.00\ [$€-1]"/>
    <numFmt numFmtId="172" formatCode="#,##0.0"/>
    <numFmt numFmtId="173" formatCode="_-* #,##0.00\ _E_U_R_-;\-* #,##0.00\ _E_U_R_-;_-* &quot;-&quot;??\ _E_U_R_-;_-@_-"/>
    <numFmt numFmtId="174" formatCode="0.000000000000"/>
  </numFmts>
  <fonts count="67">
    <font>
      <sz val="11"/>
      <color theme="1"/>
      <name val="Calibri"/>
      <family val="2"/>
      <charset val="238"/>
      <scheme val="minor"/>
    </font>
    <font>
      <b/>
      <sz val="10"/>
      <name val="Swis721 Cn BT"/>
      <family val="2"/>
    </font>
    <font>
      <sz val="10"/>
      <name val="Swis721 Cn BT"/>
      <family val="2"/>
    </font>
    <font>
      <sz val="16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Swis721 LtCn BT"/>
      <family val="2"/>
    </font>
    <font>
      <sz val="12"/>
      <name val="Swis721 LtCn BT"/>
      <family val="2"/>
    </font>
    <font>
      <sz val="11"/>
      <color theme="1"/>
      <name val="Swis721 LtCn BT"/>
      <family val="2"/>
    </font>
    <font>
      <b/>
      <sz val="10"/>
      <name val="Swis721 LtCn BT"/>
      <family val="2"/>
    </font>
    <font>
      <sz val="10"/>
      <color indexed="9"/>
      <name val="Arial"/>
      <family val="2"/>
      <charset val="238"/>
    </font>
    <font>
      <sz val="12"/>
      <name val="Swis721 Cn BT"/>
      <family val="2"/>
    </font>
    <font>
      <sz val="10"/>
      <color indexed="9"/>
      <name val="Swis721 LtCn BT"/>
      <family val="2"/>
    </font>
    <font>
      <b/>
      <sz val="11"/>
      <color theme="1"/>
      <name val="Swis721 Cn BT"/>
      <family val="2"/>
    </font>
    <font>
      <sz val="10"/>
      <name val="Gatineau"/>
    </font>
    <font>
      <b/>
      <sz val="12"/>
      <name val="Swis721 Cn BT"/>
      <family val="2"/>
    </font>
    <font>
      <sz val="11"/>
      <name val="Swis721 Cn BT"/>
      <family val="2"/>
    </font>
    <font>
      <sz val="10"/>
      <name val="Arial CE"/>
    </font>
    <font>
      <sz val="8"/>
      <name val="Swis721 Cn BT"/>
      <family val="2"/>
    </font>
    <font>
      <sz val="10"/>
      <color theme="1"/>
      <name val="Swis721 Cn BT"/>
      <family val="2"/>
    </font>
    <font>
      <sz val="10"/>
      <name val="Arial CE"/>
      <charset val="238"/>
    </font>
    <font>
      <vertAlign val="superscript"/>
      <sz val="10"/>
      <name val="Swis721 Cn BT"/>
      <family val="2"/>
    </font>
    <font>
      <b/>
      <sz val="11"/>
      <name val="Swis721 Cn BT"/>
      <family val="2"/>
    </font>
    <font>
      <sz val="10"/>
      <color rgb="FFFF0000"/>
      <name val="Swis721 Cn BT"/>
      <family val="2"/>
    </font>
    <font>
      <sz val="10"/>
      <name val="Century Gothic CE"/>
      <charset val="238"/>
    </font>
    <font>
      <sz val="11"/>
      <color rgb="FF1F497D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6" tint="-0.499984740745262"/>
      <name val="Calibri"/>
      <family val="2"/>
      <charset val="238"/>
      <scheme val="minor"/>
    </font>
    <font>
      <b/>
      <sz val="20"/>
      <name val="Arial CE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b/>
      <sz val="10"/>
      <color theme="6" tint="-0.499984740745262"/>
      <name val="Arial"/>
      <family val="2"/>
      <charset val="238"/>
    </font>
    <font>
      <sz val="11"/>
      <name val="Swis721 LtCn BT"/>
      <family val="2"/>
    </font>
    <font>
      <b/>
      <sz val="12"/>
      <color theme="5" tint="-0.249977111117893"/>
      <name val="Arial"/>
      <family val="2"/>
      <charset val="238"/>
    </font>
    <font>
      <b/>
      <sz val="12"/>
      <color theme="6" tint="-0.49998474074526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Swis721 LtCn BT"/>
      <family val="2"/>
    </font>
    <font>
      <b/>
      <sz val="14"/>
      <color theme="0" tint="-0.14999847407452621"/>
      <name val="Arial CE"/>
      <family val="2"/>
      <charset val="238"/>
    </font>
    <font>
      <b/>
      <sz val="12"/>
      <color theme="0" tint="-0.14999847407452621"/>
      <name val="Arial CE"/>
      <family val="2"/>
      <charset val="238"/>
    </font>
    <font>
      <sz val="12"/>
      <color theme="0" tint="-0.14999847407452621"/>
      <name val="Arial CE"/>
      <family val="2"/>
      <charset val="238"/>
    </font>
    <font>
      <sz val="11"/>
      <color theme="0" tint="-0.14999847407452621"/>
      <name val="Calibri"/>
      <family val="2"/>
      <charset val="238"/>
      <scheme val="minor"/>
    </font>
    <font>
      <b/>
      <sz val="20"/>
      <color theme="0" tint="-0.14999847407452621"/>
      <name val="Arial CE"/>
      <family val="2"/>
      <charset val="238"/>
    </font>
    <font>
      <b/>
      <i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name val="Swis721 Cn BT"/>
      <family val="2"/>
    </font>
    <font>
      <sz val="12"/>
      <color theme="1"/>
      <name val="Calibri"/>
      <family val="2"/>
      <charset val="238"/>
      <scheme val="minor"/>
    </font>
    <font>
      <sz val="11"/>
      <color theme="6"/>
      <name val="Swis721 LtCn BT"/>
      <family val="2"/>
    </font>
    <font>
      <sz val="11"/>
      <color theme="5"/>
      <name val="Swis721 LtCn BT"/>
      <family val="2"/>
    </font>
    <font>
      <b/>
      <sz val="10"/>
      <color theme="5" tint="-0.249977111117893"/>
      <name val="Swis721 LtCn BT"/>
      <family val="2"/>
    </font>
    <font>
      <sz val="11"/>
      <color rgb="FF1F497D"/>
      <name val="Swis721 LtCn BT"/>
      <family val="2"/>
    </font>
    <font>
      <sz val="11"/>
      <color theme="1"/>
      <name val="Swis721 Cn BT"/>
      <family val="2"/>
    </font>
    <font>
      <b/>
      <sz val="10"/>
      <color theme="6" tint="-0.499984740745262"/>
      <name val="Swis721 Cn BT"/>
      <family val="2"/>
    </font>
    <font>
      <sz val="11"/>
      <color theme="6" tint="-0.499984740745262"/>
      <name val="Swis721 Cn BT"/>
      <family val="2"/>
    </font>
    <font>
      <b/>
      <sz val="10"/>
      <color theme="5" tint="-0.249977111117893"/>
      <name val="Swis721 Cn BT"/>
      <family val="2"/>
    </font>
    <font>
      <b/>
      <sz val="10"/>
      <color theme="6" tint="-0.499984740745262"/>
      <name val="Swis721 LtCn BT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2">
    <xf numFmtId="0" fontId="0" fillId="0" borderId="0"/>
    <xf numFmtId="167" fontId="15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5" fillId="0" borderId="0"/>
    <xf numFmtId="173" fontId="21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5" fillId="0" borderId="0"/>
    <xf numFmtId="170" fontId="18" fillId="0" borderId="0" applyFont="0" applyFill="0" applyBorder="0" applyAlignment="0" applyProtection="0"/>
    <xf numFmtId="0" fontId="21" fillId="0" borderId="0"/>
    <xf numFmtId="0" fontId="39" fillId="0" borderId="0"/>
  </cellStyleXfs>
  <cellXfs count="614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0" fillId="3" borderId="0" xfId="0" applyFill="1"/>
    <xf numFmtId="0" fontId="3" fillId="3" borderId="0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2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 shrinkToFit="1"/>
    </xf>
    <xf numFmtId="165" fontId="0" fillId="0" borderId="0" xfId="0" applyNumberFormat="1" applyAlignment="1">
      <alignment horizontal="right"/>
    </xf>
    <xf numFmtId="0" fontId="0" fillId="0" borderId="0" xfId="0" applyProtection="1"/>
    <xf numFmtId="49" fontId="0" fillId="0" borderId="0" xfId="0" applyNumberFormat="1" applyAlignment="1" applyProtection="1">
      <alignment horizontal="left"/>
    </xf>
    <xf numFmtId="166" fontId="6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 shrinkToFit="1"/>
    </xf>
    <xf numFmtId="166" fontId="7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 wrapText="1" shrinkToFit="1"/>
    </xf>
    <xf numFmtId="166" fontId="9" fillId="0" borderId="0" xfId="0" applyNumberFormat="1" applyFont="1" applyAlignment="1">
      <alignment horizontal="right"/>
    </xf>
    <xf numFmtId="49" fontId="9" fillId="0" borderId="0" xfId="0" applyNumberFormat="1" applyFont="1" applyAlignment="1" applyProtection="1">
      <alignment horizontal="left"/>
    </xf>
    <xf numFmtId="49" fontId="9" fillId="0" borderId="1" xfId="0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 vertical="center" wrapText="1" shrinkToFit="1"/>
    </xf>
    <xf numFmtId="166" fontId="9" fillId="0" borderId="1" xfId="0" applyNumberFormat="1" applyFont="1" applyBorder="1" applyAlignment="1" applyProtection="1">
      <alignment horizontal="right"/>
      <protection locked="0"/>
    </xf>
    <xf numFmtId="49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vertical="center" wrapText="1" shrinkToFit="1"/>
    </xf>
    <xf numFmtId="166" fontId="9" fillId="0" borderId="2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vertical="center" wrapText="1" shrinkToFit="1"/>
    </xf>
    <xf numFmtId="166" fontId="9" fillId="0" borderId="1" xfId="0" applyNumberFormat="1" applyFont="1" applyBorder="1" applyAlignment="1">
      <alignment horizontal="right"/>
    </xf>
    <xf numFmtId="49" fontId="9" fillId="0" borderId="2" xfId="0" applyNumberFormat="1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 vertical="center" wrapText="1" shrinkToFit="1"/>
    </xf>
    <xf numFmtId="166" fontId="9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 vertical="center" wrapText="1" shrinkToFit="1"/>
    </xf>
    <xf numFmtId="166" fontId="10" fillId="0" borderId="0" xfId="0" applyNumberFormat="1" applyFont="1" applyAlignment="1" applyProtection="1">
      <alignment horizontal="right"/>
      <protection locked="0"/>
    </xf>
    <xf numFmtId="0" fontId="9" fillId="0" borderId="0" xfId="0" applyFont="1"/>
    <xf numFmtId="0" fontId="9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166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Protection="1"/>
    <xf numFmtId="0" fontId="13" fillId="0" borderId="0" xfId="0" applyFont="1"/>
    <xf numFmtId="49" fontId="9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0" fontId="2" fillId="0" borderId="0" xfId="2" applyNumberFormat="1" applyFont="1" applyFill="1" applyBorder="1" applyAlignment="1">
      <alignment horizontal="justify" vertical="top" wrapText="1"/>
    </xf>
    <xf numFmtId="0" fontId="2" fillId="0" borderId="2" xfId="2" applyNumberFormat="1" applyFont="1" applyFill="1" applyBorder="1" applyAlignment="1">
      <alignment horizontal="justify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164" fontId="2" fillId="6" borderId="1" xfId="0" applyNumberFormat="1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8" fillId="0" borderId="0" xfId="0" applyFont="1"/>
    <xf numFmtId="0" fontId="6" fillId="0" borderId="0" xfId="0" applyFont="1"/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164" fontId="2" fillId="9" borderId="1" xfId="0" applyNumberFormat="1" applyFont="1" applyFill="1" applyBorder="1" applyAlignment="1">
      <alignment horizontal="right"/>
    </xf>
    <xf numFmtId="164" fontId="2" fillId="9" borderId="1" xfId="0" applyNumberFormat="1" applyFont="1" applyFill="1" applyBorder="1" applyAlignment="1">
      <alignment horizontal="left" wrapText="1"/>
    </xf>
    <xf numFmtId="0" fontId="30" fillId="0" borderId="0" xfId="10" applyFont="1" applyAlignment="1">
      <alignment horizontal="center"/>
    </xf>
    <xf numFmtId="0" fontId="33" fillId="0" borderId="0" xfId="0" applyFont="1"/>
    <xf numFmtId="0" fontId="35" fillId="0" borderId="0" xfId="0" applyFont="1"/>
    <xf numFmtId="166" fontId="9" fillId="0" borderId="0" xfId="0" applyNumberFormat="1" applyFont="1"/>
    <xf numFmtId="0" fontId="9" fillId="8" borderId="0" xfId="0" applyFont="1" applyFill="1"/>
    <xf numFmtId="166" fontId="9" fillId="8" borderId="0" xfId="0" applyNumberFormat="1" applyFont="1" applyFill="1"/>
    <xf numFmtId="164" fontId="0" fillId="0" borderId="0" xfId="0" applyNumberFormat="1"/>
    <xf numFmtId="166" fontId="0" fillId="0" borderId="0" xfId="0" applyNumberForma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 wrapText="1"/>
    </xf>
    <xf numFmtId="166" fontId="0" fillId="0" borderId="0" xfId="0" applyNumberFormat="1" applyBorder="1" applyAlignment="1">
      <alignment horizontal="right" vertical="top" wrapText="1"/>
    </xf>
    <xf numFmtId="166" fontId="6" fillId="0" borderId="0" xfId="0" applyNumberFormat="1" applyFont="1" applyBorder="1" applyAlignment="1" applyProtection="1">
      <alignment horizontal="right" indent="1"/>
      <protection locked="0"/>
    </xf>
    <xf numFmtId="0" fontId="6" fillId="0" borderId="0" xfId="0" applyFont="1" applyBorder="1"/>
    <xf numFmtId="166" fontId="6" fillId="0" borderId="0" xfId="0" applyNumberFormat="1" applyFont="1" applyBorder="1" applyAlignment="1">
      <alignment horizontal="right" indent="1"/>
    </xf>
    <xf numFmtId="166" fontId="0" fillId="0" borderId="0" xfId="0" applyNumberFormat="1" applyBorder="1" applyAlignment="1">
      <alignment horizontal="right" wrapText="1"/>
    </xf>
    <xf numFmtId="0" fontId="39" fillId="0" borderId="0" xfId="0" applyFont="1"/>
    <xf numFmtId="0" fontId="39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horizontal="center" vertical="top" wrapText="1"/>
    </xf>
    <xf numFmtId="171" fontId="31" fillId="0" borderId="0" xfId="0" applyNumberFormat="1" applyFont="1" applyAlignment="1">
      <alignment horizontal="right" vertical="top" wrapText="1"/>
    </xf>
    <xf numFmtId="0" fontId="31" fillId="0" borderId="0" xfId="0" applyFont="1" applyAlignment="1">
      <alignment horizontal="justify" vertical="top"/>
    </xf>
    <xf numFmtId="171" fontId="31" fillId="0" borderId="0" xfId="0" applyNumberFormat="1" applyFont="1" applyAlignment="1">
      <alignment horizontal="justify" vertical="top" wrapText="1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horizontal="center"/>
    </xf>
    <xf numFmtId="171" fontId="31" fillId="0" borderId="0" xfId="0" applyNumberFormat="1" applyFont="1" applyAlignment="1">
      <alignment horizontal="center" vertical="top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39" fillId="0" borderId="0" xfId="0" applyFont="1" applyFill="1" applyAlignment="1">
      <alignment horizontal="right" vertical="top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/>
    </xf>
    <xf numFmtId="0" fontId="39" fillId="0" borderId="0" xfId="0" applyFont="1" applyFill="1"/>
    <xf numFmtId="0" fontId="39" fillId="0" borderId="0" xfId="0" applyFont="1" applyFill="1" applyAlignment="1">
      <alignment horizontal="center" wrapText="1"/>
    </xf>
    <xf numFmtId="4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right" vertical="top"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top" wrapText="1"/>
    </xf>
    <xf numFmtId="0" fontId="39" fillId="10" borderId="22" xfId="0" applyFont="1" applyFill="1" applyBorder="1" applyAlignment="1">
      <alignment horizontal="justify" wrapText="1"/>
    </xf>
    <xf numFmtId="0" fontId="39" fillId="10" borderId="22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 vertical="top"/>
    </xf>
    <xf numFmtId="4" fontId="41" fillId="0" borderId="0" xfId="0" applyNumberFormat="1" applyFont="1" applyFill="1" applyAlignment="1">
      <alignment horizontal="right"/>
    </xf>
    <xf numFmtId="4" fontId="31" fillId="0" borderId="0" xfId="0" applyNumberFormat="1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10" borderId="22" xfId="0" applyFont="1" applyFill="1" applyBorder="1" applyAlignment="1">
      <alignment horizontal="justify" wrapText="1"/>
    </xf>
    <xf numFmtId="0" fontId="39" fillId="10" borderId="22" xfId="0" applyFont="1" applyFill="1" applyBorder="1" applyAlignment="1">
      <alignment horizontal="center" vertical="top"/>
    </xf>
    <xf numFmtId="0" fontId="31" fillId="0" borderId="18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2" fillId="0" borderId="3" xfId="2" applyNumberFormat="1" applyFont="1" applyFill="1" applyBorder="1" applyAlignment="1">
      <alignment horizontal="justify" vertical="top" wrapText="1"/>
    </xf>
    <xf numFmtId="0" fontId="39" fillId="0" borderId="2" xfId="0" applyFont="1" applyFill="1" applyBorder="1" applyAlignment="1">
      <alignment horizontal="center"/>
    </xf>
    <xf numFmtId="4" fontId="39" fillId="0" borderId="2" xfId="0" applyNumberFormat="1" applyFont="1" applyFill="1" applyBorder="1" applyAlignment="1">
      <alignment horizontal="center" wrapText="1"/>
    </xf>
    <xf numFmtId="0" fontId="39" fillId="0" borderId="2" xfId="0" applyFont="1" applyFill="1" applyBorder="1" applyAlignment="1">
      <alignment horizontal="center" wrapText="1"/>
    </xf>
    <xf numFmtId="4" fontId="39" fillId="0" borderId="2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top" wrapText="1"/>
    </xf>
    <xf numFmtId="0" fontId="41" fillId="0" borderId="2" xfId="0" applyFont="1" applyFill="1" applyBorder="1"/>
    <xf numFmtId="0" fontId="41" fillId="0" borderId="2" xfId="0" applyFont="1" applyFill="1" applyBorder="1" applyAlignment="1">
      <alignment horizontal="left"/>
    </xf>
    <xf numFmtId="4" fontId="41" fillId="0" borderId="2" xfId="0" applyNumberFormat="1" applyFont="1" applyFill="1" applyBorder="1"/>
    <xf numFmtId="0" fontId="6" fillId="0" borderId="2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 vertical="top" wrapText="1"/>
    </xf>
    <xf numFmtId="4" fontId="31" fillId="0" borderId="2" xfId="0" applyNumberFormat="1" applyFont="1" applyFill="1" applyBorder="1" applyAlignment="1">
      <alignment horizontal="center" vertical="top" wrapText="1"/>
    </xf>
    <xf numFmtId="0" fontId="2" fillId="0" borderId="13" xfId="2" applyNumberFormat="1" applyFont="1" applyFill="1" applyBorder="1" applyAlignment="1">
      <alignment horizontal="justify" vertical="top" wrapText="1"/>
    </xf>
    <xf numFmtId="0" fontId="2" fillId="0" borderId="7" xfId="2" applyNumberFormat="1" applyFont="1" applyFill="1" applyBorder="1" applyAlignment="1">
      <alignment horizontal="justify" vertical="top" wrapText="1"/>
    </xf>
    <xf numFmtId="0" fontId="1" fillId="0" borderId="2" xfId="2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right" vertical="top"/>
    </xf>
    <xf numFmtId="0" fontId="31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0" fontId="2" fillId="0" borderId="23" xfId="2" applyNumberFormat="1" applyFont="1" applyFill="1" applyBorder="1" applyAlignment="1">
      <alignment horizontal="justify" vertical="top" wrapText="1"/>
    </xf>
    <xf numFmtId="4" fontId="46" fillId="0" borderId="2" xfId="0" applyNumberFormat="1" applyFont="1" applyFill="1" applyBorder="1" applyAlignment="1" applyProtection="1">
      <protection locked="0"/>
    </xf>
    <xf numFmtId="4" fontId="46" fillId="0" borderId="2" xfId="0" applyNumberFormat="1" applyFont="1" applyFill="1" applyBorder="1" applyAlignment="1" applyProtection="1">
      <alignment horizontal="center"/>
      <protection locked="0"/>
    </xf>
    <xf numFmtId="0" fontId="6" fillId="9" borderId="24" xfId="0" applyFont="1" applyFill="1" applyBorder="1" applyAlignment="1">
      <alignment horizontal="center" vertical="top" wrapText="1"/>
    </xf>
    <xf numFmtId="0" fontId="6" fillId="9" borderId="24" xfId="0" applyFont="1" applyFill="1" applyBorder="1" applyAlignment="1">
      <alignment horizontal="center" vertical="top"/>
    </xf>
    <xf numFmtId="49" fontId="8" fillId="9" borderId="9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2" fontId="7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2" fontId="9" fillId="0" borderId="1" xfId="0" applyNumberFormat="1" applyFont="1" applyBorder="1" applyAlignment="1" applyProtection="1">
      <alignment horizontal="right"/>
    </xf>
    <xf numFmtId="2" fontId="9" fillId="0" borderId="2" xfId="0" applyNumberFormat="1" applyFont="1" applyBorder="1" applyAlignment="1" applyProtection="1">
      <alignment horizontal="right"/>
    </xf>
    <xf numFmtId="2" fontId="9" fillId="0" borderId="0" xfId="0" applyNumberFormat="1" applyFont="1" applyAlignment="1" applyProtection="1">
      <alignment horizontal="right"/>
    </xf>
    <xf numFmtId="2" fontId="9" fillId="0" borderId="0" xfId="0" applyNumberFormat="1" applyFont="1"/>
    <xf numFmtId="2" fontId="8" fillId="9" borderId="9" xfId="0" applyNumberFormat="1" applyFont="1" applyFill="1" applyBorder="1" applyAlignment="1">
      <alignment horizontal="left"/>
    </xf>
    <xf numFmtId="0" fontId="52" fillId="0" borderId="0" xfId="0" applyFont="1"/>
    <xf numFmtId="0" fontId="31" fillId="0" borderId="0" xfId="0" applyFont="1" applyAlignment="1">
      <alignment horizontal="justify" vertical="top"/>
    </xf>
    <xf numFmtId="166" fontId="9" fillId="0" borderId="0" xfId="0" applyNumberFormat="1" applyFont="1" applyBorder="1" applyAlignment="1" applyProtection="1">
      <alignment horizontal="right"/>
      <protection locked="0"/>
    </xf>
    <xf numFmtId="166" fontId="9" fillId="0" borderId="1" xfId="0" applyNumberFormat="1" applyFont="1" applyBorder="1" applyAlignment="1" applyProtection="1">
      <alignment horizontal="right"/>
    </xf>
    <xf numFmtId="49" fontId="7" fillId="0" borderId="0" xfId="0" applyNumberFormat="1" applyFont="1" applyAlignment="1" applyProtection="1">
      <alignment horizontal="left"/>
      <protection locked="0"/>
    </xf>
    <xf numFmtId="166" fontId="7" fillId="0" borderId="0" xfId="0" applyNumberFormat="1" applyFont="1" applyAlignment="1" applyProtection="1">
      <alignment horizontal="right"/>
      <protection locked="0"/>
    </xf>
    <xf numFmtId="166" fontId="8" fillId="4" borderId="9" xfId="0" applyNumberFormat="1" applyFont="1" applyFill="1" applyBorder="1" applyAlignment="1" applyProtection="1">
      <alignment horizontal="left"/>
      <protection locked="0"/>
    </xf>
    <xf numFmtId="166" fontId="9" fillId="0" borderId="6" xfId="0" applyNumberFormat="1" applyFont="1" applyBorder="1" applyAlignment="1" applyProtection="1">
      <alignment horizontal="right"/>
      <protection locked="0"/>
    </xf>
    <xf numFmtId="166" fontId="9" fillId="0" borderId="7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</xf>
    <xf numFmtId="166" fontId="9" fillId="6" borderId="1" xfId="0" applyNumberFormat="1" applyFont="1" applyFill="1" applyBorder="1" applyAlignment="1" applyProtection="1">
      <alignment horizontal="right"/>
    </xf>
    <xf numFmtId="166" fontId="9" fillId="7" borderId="1" xfId="0" applyNumberFormat="1" applyFont="1" applyFill="1" applyBorder="1" applyAlignment="1" applyProtection="1">
      <alignment horizontal="right"/>
    </xf>
    <xf numFmtId="166" fontId="10" fillId="0" borderId="0" xfId="0" applyNumberFormat="1" applyFont="1" applyAlignment="1" applyProtection="1">
      <alignment horizontal="right"/>
    </xf>
    <xf numFmtId="166" fontId="9" fillId="0" borderId="0" xfId="0" applyNumberFormat="1" applyFont="1" applyAlignment="1" applyProtection="1">
      <alignment horizontal="right"/>
    </xf>
    <xf numFmtId="166" fontId="9" fillId="5" borderId="2" xfId="0" applyNumberFormat="1" applyFont="1" applyFill="1" applyBorder="1" applyAlignment="1" applyProtection="1">
      <alignment horizontal="right"/>
    </xf>
    <xf numFmtId="166" fontId="36" fillId="6" borderId="2" xfId="0" applyNumberFormat="1" applyFont="1" applyFill="1" applyBorder="1" applyAlignment="1" applyProtection="1">
      <alignment horizontal="right"/>
    </xf>
    <xf numFmtId="171" fontId="2" fillId="0" borderId="2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Alignment="1" applyProtection="1">
      <alignment horizontal="right"/>
    </xf>
    <xf numFmtId="171" fontId="1" fillId="0" borderId="2" xfId="0" applyNumberFormat="1" applyFont="1" applyFill="1" applyBorder="1" applyAlignment="1" applyProtection="1">
      <alignment horizontal="right"/>
    </xf>
    <xf numFmtId="171" fontId="1" fillId="0" borderId="0" xfId="0" applyNumberFormat="1" applyFont="1" applyFill="1" applyBorder="1" applyAlignment="1" applyProtection="1">
      <alignment horizontal="right"/>
    </xf>
    <xf numFmtId="171" fontId="1" fillId="0" borderId="21" xfId="0" applyNumberFormat="1" applyFont="1" applyFill="1" applyBorder="1" applyAlignment="1" applyProtection="1">
      <alignment horizontal="right"/>
    </xf>
    <xf numFmtId="168" fontId="1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Alignment="1" applyProtection="1">
      <alignment horizontal="right"/>
    </xf>
    <xf numFmtId="4" fontId="2" fillId="0" borderId="2" xfId="3" applyNumberFormat="1" applyFont="1" applyFill="1" applyBorder="1" applyAlignment="1" applyProtection="1">
      <alignment horizontal="right"/>
    </xf>
    <xf numFmtId="4" fontId="2" fillId="0" borderId="0" xfId="3" applyNumberFormat="1" applyFont="1" applyFill="1" applyAlignment="1" applyProtection="1">
      <alignment horizontal="right"/>
    </xf>
    <xf numFmtId="168" fontId="1" fillId="0" borderId="0" xfId="0" applyNumberFormat="1" applyFont="1" applyFill="1" applyBorder="1" applyAlignment="1" applyProtection="1">
      <alignment horizontal="left" vertical="center"/>
    </xf>
    <xf numFmtId="4" fontId="2" fillId="0" borderId="2" xfId="2" applyNumberFormat="1" applyFont="1" applyFill="1" applyBorder="1" applyAlignment="1" applyProtection="1">
      <alignment horizontal="right"/>
    </xf>
    <xf numFmtId="168" fontId="1" fillId="0" borderId="2" xfId="0" applyNumberFormat="1" applyFont="1" applyFill="1" applyBorder="1" applyAlignment="1" applyProtection="1">
      <alignment horizontal="left" vertical="center"/>
    </xf>
    <xf numFmtId="4" fontId="2" fillId="0" borderId="2" xfId="3" applyNumberFormat="1" applyFont="1" applyFill="1" applyBorder="1" applyProtection="1"/>
    <xf numFmtId="167" fontId="2" fillId="0" borderId="2" xfId="6" applyFont="1" applyFill="1" applyBorder="1" applyProtection="1"/>
    <xf numFmtId="171" fontId="2" fillId="0" borderId="0" xfId="0" applyNumberFormat="1" applyFont="1" applyFill="1" applyAlignment="1" applyProtection="1">
      <alignment horizontal="right"/>
    </xf>
    <xf numFmtId="171" fontId="2" fillId="3" borderId="2" xfId="0" applyNumberFormat="1" applyFont="1" applyFill="1" applyBorder="1" applyAlignment="1" applyProtection="1">
      <alignment horizontal="right"/>
    </xf>
    <xf numFmtId="0" fontId="2" fillId="3" borderId="0" xfId="0" applyFont="1" applyFill="1" applyProtection="1"/>
    <xf numFmtId="171" fontId="1" fillId="3" borderId="2" xfId="0" applyNumberFormat="1" applyFont="1" applyFill="1" applyBorder="1" applyAlignment="1" applyProtection="1">
      <alignment horizontal="right"/>
    </xf>
    <xf numFmtId="168" fontId="23" fillId="0" borderId="0" xfId="1" applyNumberFormat="1" applyFont="1" applyFill="1" applyBorder="1" applyAlignment="1" applyProtection="1">
      <alignment horizontal="left"/>
      <protection locked="0"/>
    </xf>
    <xf numFmtId="2" fontId="23" fillId="0" borderId="0" xfId="1" applyNumberFormat="1" applyFont="1" applyFill="1" applyBorder="1" applyAlignment="1" applyProtection="1">
      <alignment horizontal="left"/>
      <protection locked="0"/>
    </xf>
    <xf numFmtId="4" fontId="17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Protection="1">
      <protection locked="0"/>
    </xf>
    <xf numFmtId="168" fontId="16" fillId="0" borderId="0" xfId="1" applyNumberFormat="1" applyFont="1" applyFill="1" applyBorder="1" applyAlignment="1" applyProtection="1">
      <alignment horizontal="left"/>
      <protection locked="0"/>
    </xf>
    <xf numFmtId="2" fontId="16" fillId="0" borderId="0" xfId="1" applyNumberFormat="1" applyFont="1" applyFill="1" applyBorder="1" applyAlignment="1" applyProtection="1">
      <alignment horizontal="left"/>
      <protection locked="0"/>
    </xf>
    <xf numFmtId="4" fontId="12" fillId="8" borderId="0" xfId="1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Protection="1">
      <protection locked="0"/>
    </xf>
    <xf numFmtId="171" fontId="12" fillId="0" borderId="0" xfId="0" applyNumberFormat="1" applyFont="1" applyFill="1" applyProtection="1">
      <protection locked="0"/>
    </xf>
    <xf numFmtId="0" fontId="1" fillId="0" borderId="0" xfId="1" applyNumberFormat="1" applyFont="1" applyFill="1" applyBorder="1" applyAlignment="1" applyProtection="1">
      <alignment horizontal="left"/>
      <protection locked="0"/>
    </xf>
    <xf numFmtId="168" fontId="1" fillId="0" borderId="0" xfId="1" applyNumberFormat="1" applyFont="1" applyFill="1" applyBorder="1" applyAlignment="1" applyProtection="1">
      <alignment horizontal="left"/>
      <protection locked="0"/>
    </xf>
    <xf numFmtId="2" fontId="1" fillId="0" borderId="0" xfId="1" applyNumberFormat="1" applyFont="1" applyFill="1" applyBorder="1" applyAlignment="1" applyProtection="1">
      <alignment horizontal="left"/>
      <protection locked="0"/>
    </xf>
    <xf numFmtId="4" fontId="1" fillId="0" borderId="0" xfId="1" applyNumberFormat="1" applyFont="1" applyFill="1" applyBorder="1" applyAlignment="1" applyProtection="1">
      <alignment horizontal="right"/>
      <protection locked="0"/>
    </xf>
    <xf numFmtId="49" fontId="2" fillId="9" borderId="1" xfId="0" applyNumberFormat="1" applyFont="1" applyFill="1" applyBorder="1" applyAlignment="1" applyProtection="1">
      <alignment horizontal="left"/>
      <protection locked="0"/>
    </xf>
    <xf numFmtId="164" fontId="2" fillId="9" borderId="1" xfId="0" applyNumberFormat="1" applyFont="1" applyFill="1" applyBorder="1" applyAlignment="1" applyProtection="1">
      <alignment horizontal="right"/>
      <protection locked="0"/>
    </xf>
    <xf numFmtId="164" fontId="2" fillId="9" borderId="1" xfId="0" applyNumberFormat="1" applyFont="1" applyFill="1" applyBorder="1" applyAlignment="1" applyProtection="1">
      <alignment horizontal="left" wrapText="1"/>
      <protection locked="0"/>
    </xf>
    <xf numFmtId="2" fontId="2" fillId="9" borderId="1" xfId="0" applyNumberFormat="1" applyFont="1" applyFill="1" applyBorder="1" applyAlignment="1" applyProtection="1">
      <alignment horizontal="left" wrapText="1"/>
      <protection locked="0"/>
    </xf>
    <xf numFmtId="49" fontId="2" fillId="0" borderId="11" xfId="0" applyNumberFormat="1" applyFont="1" applyFill="1" applyBorder="1" applyAlignment="1" applyProtection="1">
      <alignment horizontal="left"/>
      <protection locked="0"/>
    </xf>
    <xf numFmtId="164" fontId="2" fillId="0" borderId="6" xfId="0" applyNumberFormat="1" applyFont="1" applyFill="1" applyBorder="1" applyAlignment="1" applyProtection="1">
      <alignment horizontal="right"/>
      <protection locked="0"/>
    </xf>
    <xf numFmtId="164" fontId="2" fillId="0" borderId="6" xfId="0" applyNumberFormat="1" applyFont="1" applyFill="1" applyBorder="1" applyAlignment="1" applyProtection="1">
      <alignment horizontal="left" wrapText="1"/>
      <protection locked="0"/>
    </xf>
    <xf numFmtId="0" fontId="19" fillId="0" borderId="6" xfId="0" applyNumberFormat="1" applyFont="1" applyFill="1" applyBorder="1" applyAlignment="1" applyProtection="1">
      <alignment horizontal="right"/>
      <protection locked="0"/>
    </xf>
    <xf numFmtId="2" fontId="19" fillId="0" borderId="6" xfId="0" applyNumberFormat="1" applyFont="1" applyFill="1" applyBorder="1" applyAlignment="1" applyProtection="1">
      <protection locked="0"/>
    </xf>
    <xf numFmtId="4" fontId="19" fillId="0" borderId="6" xfId="2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8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168" fontId="19" fillId="0" borderId="0" xfId="2" applyNumberFormat="1" applyFont="1" applyFill="1" applyBorder="1" applyAlignment="1" applyProtection="1">
      <alignment horizontal="center"/>
      <protection locked="0"/>
    </xf>
    <xf numFmtId="4" fontId="19" fillId="0" borderId="0" xfId="2" applyNumberFormat="1" applyFont="1" applyFill="1" applyBorder="1" applyAlignment="1" applyProtection="1">
      <alignment horizontal="right"/>
      <protection locked="0"/>
    </xf>
    <xf numFmtId="170" fontId="2" fillId="0" borderId="0" xfId="2" applyFont="1" applyFill="1" applyBorder="1" applyProtection="1">
      <protection locked="0"/>
    </xf>
    <xf numFmtId="168" fontId="2" fillId="0" borderId="2" xfId="2" applyNumberFormat="1" applyFont="1" applyFill="1" applyBorder="1" applyAlignment="1" applyProtection="1">
      <alignment horizontal="center" vertical="top"/>
      <protection locked="0"/>
    </xf>
    <xf numFmtId="171" fontId="2" fillId="0" borderId="2" xfId="0" applyNumberFormat="1" applyFont="1" applyFill="1" applyBorder="1" applyAlignment="1" applyProtection="1">
      <alignment horizontal="right"/>
      <protection locked="0"/>
    </xf>
    <xf numFmtId="170" fontId="2" fillId="0" borderId="0" xfId="2" applyFont="1" applyFill="1" applyBorder="1" applyAlignment="1" applyProtection="1">
      <protection locked="0"/>
    </xf>
    <xf numFmtId="170" fontId="2" fillId="0" borderId="2" xfId="2" applyFont="1" applyFill="1" applyBorder="1" applyProtection="1">
      <protection locked="0"/>
    </xf>
    <xf numFmtId="171" fontId="20" fillId="0" borderId="2" xfId="0" applyNumberFormat="1" applyFont="1" applyFill="1" applyBorder="1" applyAlignment="1" applyProtection="1">
      <alignment horizontal="right"/>
      <protection locked="0"/>
    </xf>
    <xf numFmtId="168" fontId="2" fillId="0" borderId="0" xfId="2" applyNumberFormat="1" applyFont="1" applyFill="1" applyBorder="1" applyAlignment="1" applyProtection="1">
      <alignment horizontal="center" vertical="top"/>
      <protection locked="0"/>
    </xf>
    <xf numFmtId="172" fontId="2" fillId="0" borderId="0" xfId="0" applyNumberFormat="1" applyFont="1" applyFill="1" applyBorder="1" applyAlignment="1" applyProtection="1">
      <alignment horizontal="right"/>
      <protection locked="0"/>
    </xf>
    <xf numFmtId="170" fontId="2" fillId="0" borderId="7" xfId="2" applyFont="1" applyFill="1" applyBorder="1" applyProtection="1">
      <protection locked="0"/>
    </xf>
    <xf numFmtId="168" fontId="2" fillId="0" borderId="7" xfId="2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right" vertical="top" wrapText="1"/>
      <protection locked="0"/>
    </xf>
    <xf numFmtId="170" fontId="2" fillId="0" borderId="6" xfId="2" applyFont="1" applyFill="1" applyBorder="1" applyProtection="1">
      <protection locked="0"/>
    </xf>
    <xf numFmtId="168" fontId="19" fillId="0" borderId="6" xfId="2" applyNumberFormat="1" applyFont="1" applyFill="1" applyBorder="1" applyAlignment="1" applyProtection="1">
      <alignment horizontal="center" vertical="top"/>
      <protection locked="0"/>
    </xf>
    <xf numFmtId="0" fontId="2" fillId="0" borderId="20" xfId="0" applyFont="1" applyFill="1" applyBorder="1" applyAlignment="1" applyProtection="1">
      <alignment horizontal="right" vertical="top" wrapText="1"/>
      <protection locked="0"/>
    </xf>
    <xf numFmtId="168" fontId="19" fillId="0" borderId="0" xfId="2" applyNumberFormat="1" applyFont="1" applyFill="1" applyBorder="1" applyAlignment="1" applyProtection="1">
      <alignment horizontal="center" vertical="top"/>
      <protection locked="0"/>
    </xf>
    <xf numFmtId="0" fontId="2" fillId="0" borderId="0" xfId="3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168" fontId="19" fillId="0" borderId="0" xfId="4" applyNumberFormat="1" applyFont="1" applyFill="1" applyBorder="1" applyAlignment="1" applyProtection="1">
      <alignment horizontal="center" vertical="top"/>
      <protection locked="0"/>
    </xf>
    <xf numFmtId="2" fontId="2" fillId="0" borderId="0" xfId="1" applyNumberFormat="1" applyFont="1" applyFill="1" applyBorder="1" applyAlignment="1" applyProtection="1">
      <protection locked="0"/>
    </xf>
    <xf numFmtId="4" fontId="2" fillId="0" borderId="0" xfId="1" applyNumberFormat="1" applyFont="1" applyFill="1" applyBorder="1" applyAlignment="1" applyProtection="1">
      <alignment horizontal="right"/>
      <protection locked="0"/>
    </xf>
    <xf numFmtId="4" fontId="2" fillId="0" borderId="0" xfId="3" applyNumberFormat="1" applyFont="1" applyFill="1" applyAlignment="1" applyProtection="1">
      <alignment horizontal="right"/>
      <protection locked="0"/>
    </xf>
    <xf numFmtId="167" fontId="2" fillId="0" borderId="7" xfId="2" applyNumberFormat="1" applyFont="1" applyFill="1" applyBorder="1" applyAlignment="1" applyProtection="1">
      <alignment vertical="center"/>
      <protection locked="0"/>
    </xf>
    <xf numFmtId="168" fontId="2" fillId="0" borderId="7" xfId="0" applyNumberFormat="1" applyFont="1" applyFill="1" applyBorder="1" applyAlignment="1" applyProtection="1">
      <alignment horizontal="center" vertical="center"/>
      <protection locked="0"/>
    </xf>
    <xf numFmtId="169" fontId="24" fillId="0" borderId="0" xfId="0" applyNumberFormat="1" applyFont="1" applyFill="1" applyAlignment="1" applyProtection="1">
      <alignment horizontal="right"/>
      <protection locked="0"/>
    </xf>
    <xf numFmtId="167" fontId="2" fillId="0" borderId="0" xfId="2" applyNumberFormat="1" applyFont="1" applyFill="1" applyBorder="1" applyAlignment="1" applyProtection="1">
      <alignment vertical="center"/>
      <protection locked="0"/>
    </xf>
    <xf numFmtId="168" fontId="2" fillId="0" borderId="0" xfId="0" applyNumberFormat="1" applyFont="1" applyFill="1" applyBorder="1" applyAlignment="1" applyProtection="1">
      <alignment horizontal="center" vertical="center"/>
      <protection locked="0"/>
    </xf>
    <xf numFmtId="172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2" fillId="0" borderId="0" xfId="2" applyNumberFormat="1" applyFont="1" applyFill="1" applyBorder="1" applyAlignment="1" applyProtection="1">
      <alignment horizontal="right" vertical="center"/>
      <protection locked="0"/>
    </xf>
    <xf numFmtId="168" fontId="1" fillId="0" borderId="0" xfId="0" applyNumberFormat="1" applyFont="1" applyFill="1" applyBorder="1" applyAlignment="1" applyProtection="1">
      <alignment horizontal="left" vertical="center"/>
      <protection locked="0"/>
    </xf>
    <xf numFmtId="167" fontId="23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168" fontId="1" fillId="0" borderId="2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167" fontId="2" fillId="0" borderId="0" xfId="6" applyFont="1" applyFill="1" applyBorder="1" applyProtection="1">
      <protection locked="0"/>
    </xf>
    <xf numFmtId="0" fontId="20" fillId="0" borderId="0" xfId="0" applyFont="1" applyFill="1" applyProtection="1">
      <protection locked="0"/>
    </xf>
    <xf numFmtId="2" fontId="2" fillId="0" borderId="0" xfId="0" applyNumberFormat="1" applyFont="1" applyFill="1" applyProtection="1">
      <protection locked="0"/>
    </xf>
    <xf numFmtId="0" fontId="1" fillId="0" borderId="7" xfId="0" applyFont="1" applyFill="1" applyBorder="1" applyProtection="1">
      <protection locked="0"/>
    </xf>
    <xf numFmtId="0" fontId="2" fillId="0" borderId="7" xfId="1" applyNumberFormat="1" applyFont="1" applyFill="1" applyBorder="1" applyAlignment="1" applyProtection="1">
      <alignment horizontal="right"/>
      <protection locked="0"/>
    </xf>
    <xf numFmtId="2" fontId="2" fillId="0" borderId="7" xfId="1" applyNumberFormat="1" applyFont="1" applyFill="1" applyBorder="1" applyAlignment="1" applyProtection="1">
      <protection locked="0"/>
    </xf>
    <xf numFmtId="4" fontId="1" fillId="0" borderId="7" xfId="1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Protection="1">
      <protection locked="0"/>
    </xf>
    <xf numFmtId="0" fontId="2" fillId="0" borderId="0" xfId="1" applyNumberFormat="1" applyFont="1" applyFill="1" applyBorder="1" applyAlignment="1" applyProtection="1">
      <alignment horizontal="right"/>
      <protection locked="0"/>
    </xf>
    <xf numFmtId="171" fontId="2" fillId="0" borderId="0" xfId="0" applyNumberFormat="1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8" applyFont="1" applyFill="1" applyProtection="1">
      <protection locked="0"/>
    </xf>
    <xf numFmtId="2" fontId="2" fillId="0" borderId="0" xfId="2" applyNumberFormat="1" applyFont="1" applyFill="1" applyBorder="1" applyProtection="1">
      <protection locked="0"/>
    </xf>
    <xf numFmtId="170" fontId="2" fillId="0" borderId="0" xfId="2" applyFont="1" applyFill="1" applyBorder="1" applyAlignment="1" applyProtection="1">
      <alignment vertical="center"/>
      <protection locked="0"/>
    </xf>
    <xf numFmtId="168" fontId="19" fillId="0" borderId="0" xfId="9" applyNumberFormat="1" applyFont="1" applyFill="1" applyBorder="1" applyAlignment="1" applyProtection="1">
      <alignment horizontal="center" vertical="top"/>
      <protection locked="0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172" fontId="2" fillId="0" borderId="0" xfId="0" applyNumberFormat="1" applyFont="1" applyFill="1" applyAlignment="1" applyProtection="1">
      <alignment horizontal="right" vertical="center"/>
      <protection locked="0"/>
    </xf>
    <xf numFmtId="2" fontId="2" fillId="0" borderId="0" xfId="0" applyNumberFormat="1" applyFont="1" applyFill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horizontal="right" vertical="center"/>
      <protection locked="0"/>
    </xf>
    <xf numFmtId="4" fontId="2" fillId="0" borderId="0" xfId="2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172" fontId="2" fillId="0" borderId="0" xfId="2" applyNumberFormat="1" applyFont="1" applyFill="1" applyBorder="1" applyAlignment="1" applyProtection="1">
      <alignment horizontal="right" vertical="center"/>
      <protection locked="0"/>
    </xf>
    <xf numFmtId="2" fontId="2" fillId="0" borderId="0" xfId="2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2" applyNumberFormat="1" applyFont="1" applyFill="1" applyBorder="1" applyAlignment="1" applyProtection="1">
      <alignment horizontal="right"/>
      <protection locked="0"/>
    </xf>
    <xf numFmtId="168" fontId="19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3" applyNumberFormat="1" applyFont="1" applyFill="1" applyAlignment="1" applyProtection="1">
      <alignment horizontal="left"/>
      <protection locked="0"/>
    </xf>
    <xf numFmtId="168" fontId="2" fillId="0" borderId="0" xfId="3" applyNumberFormat="1" applyFont="1" applyFill="1" applyAlignment="1" applyProtection="1">
      <alignment horizontal="center"/>
      <protection locked="0"/>
    </xf>
    <xf numFmtId="0" fontId="2" fillId="0" borderId="0" xfId="3" applyNumberFormat="1" applyFont="1" applyFill="1" applyAlignment="1" applyProtection="1">
      <alignment horizontal="right"/>
      <protection locked="0"/>
    </xf>
    <xf numFmtId="2" fontId="2" fillId="0" borderId="0" xfId="3" applyNumberFormat="1" applyFont="1" applyFill="1" applyAlignment="1" applyProtection="1">
      <protection locked="0"/>
    </xf>
    <xf numFmtId="4" fontId="2" fillId="0" borderId="0" xfId="3" applyNumberFormat="1" applyFont="1" applyFill="1" applyProtection="1">
      <protection locked="0"/>
    </xf>
    <xf numFmtId="0" fontId="4" fillId="0" borderId="0" xfId="0" applyFont="1" applyProtection="1"/>
    <xf numFmtId="49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left" vertical="center" wrapText="1" shrinkToFit="1"/>
    </xf>
    <xf numFmtId="2" fontId="7" fillId="0" borderId="0" xfId="0" applyNumberFormat="1" applyFont="1" applyAlignment="1" applyProtection="1">
      <alignment horizontal="right"/>
    </xf>
    <xf numFmtId="166" fontId="7" fillId="0" borderId="0" xfId="0" applyNumberFormat="1" applyFont="1" applyAlignment="1" applyProtection="1">
      <alignment horizontal="right"/>
    </xf>
    <xf numFmtId="0" fontId="7" fillId="0" borderId="0" xfId="0" applyFont="1" applyProtection="1"/>
    <xf numFmtId="0" fontId="5" fillId="0" borderId="0" xfId="0" applyFont="1" applyProtection="1"/>
    <xf numFmtId="49" fontId="8" fillId="4" borderId="9" xfId="0" applyNumberFormat="1" applyFont="1" applyFill="1" applyBorder="1" applyAlignment="1" applyProtection="1">
      <alignment horizontal="left"/>
    </xf>
    <xf numFmtId="0" fontId="8" fillId="4" borderId="9" xfId="0" applyFont="1" applyFill="1" applyBorder="1" applyAlignment="1" applyProtection="1">
      <alignment horizontal="left" vertical="center" wrapText="1" shrinkToFit="1"/>
    </xf>
    <xf numFmtId="2" fontId="8" fillId="4" borderId="9" xfId="0" applyNumberFormat="1" applyFont="1" applyFill="1" applyBorder="1" applyAlignment="1" applyProtection="1">
      <alignment horizontal="left"/>
    </xf>
    <xf numFmtId="166" fontId="8" fillId="4" borderId="9" xfId="0" applyNumberFormat="1" applyFont="1" applyFill="1" applyBorder="1" applyAlignment="1" applyProtection="1">
      <alignment horizontal="left"/>
    </xf>
    <xf numFmtId="0" fontId="8" fillId="0" borderId="0" xfId="0" applyFont="1" applyProtection="1"/>
    <xf numFmtId="166" fontId="9" fillId="0" borderId="0" xfId="0" applyNumberFormat="1" applyFont="1" applyProtection="1"/>
    <xf numFmtId="174" fontId="9" fillId="0" borderId="0" xfId="0" applyNumberFormat="1" applyFont="1" applyProtection="1"/>
    <xf numFmtId="0" fontId="11" fillId="0" borderId="0" xfId="0" applyFont="1" applyProtection="1"/>
    <xf numFmtId="0" fontId="0" fillId="0" borderId="0" xfId="0" applyAlignment="1" applyProtection="1">
      <alignment horizontal="left" vertical="center" wrapText="1" shrinkToFit="1"/>
    </xf>
    <xf numFmtId="2" fontId="0" fillId="0" borderId="0" xfId="0" applyNumberFormat="1" applyAlignment="1" applyProtection="1">
      <alignment horizontal="right"/>
    </xf>
    <xf numFmtId="166" fontId="0" fillId="0" borderId="0" xfId="0" applyNumberFormat="1" applyAlignment="1" applyProtection="1">
      <alignment horizontal="right"/>
    </xf>
    <xf numFmtId="166" fontId="0" fillId="0" borderId="0" xfId="0" applyNumberFormat="1" applyAlignment="1" applyProtection="1">
      <alignment horizontal="right"/>
      <protection locked="0"/>
    </xf>
    <xf numFmtId="0" fontId="2" fillId="0" borderId="2" xfId="2" applyNumberFormat="1" applyFont="1" applyFill="1" applyBorder="1" applyAlignment="1" applyProtection="1">
      <alignment horizontal="justify" vertical="top" wrapText="1"/>
    </xf>
    <xf numFmtId="172" fontId="2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/>
    <xf numFmtId="170" fontId="2" fillId="0" borderId="2" xfId="2" applyFont="1" applyFill="1" applyBorder="1" applyProtection="1"/>
    <xf numFmtId="2" fontId="2" fillId="0" borderId="2" xfId="2" applyNumberFormat="1" applyFont="1" applyFill="1" applyBorder="1" applyProtection="1"/>
    <xf numFmtId="0" fontId="2" fillId="0" borderId="2" xfId="2" quotePrefix="1" applyNumberFormat="1" applyFont="1" applyFill="1" applyBorder="1" applyAlignment="1" applyProtection="1">
      <alignment horizontal="justify" vertical="top" wrapText="1"/>
    </xf>
    <xf numFmtId="2" fontId="20" fillId="0" borderId="2" xfId="0" applyNumberFormat="1" applyFont="1" applyFill="1" applyBorder="1" applyAlignment="1" applyProtection="1"/>
    <xf numFmtId="0" fontId="2" fillId="0" borderId="0" xfId="0" applyFont="1" applyFill="1" applyAlignment="1" applyProtection="1">
      <alignment vertical="top" wrapText="1"/>
    </xf>
    <xf numFmtId="17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/>
    <xf numFmtId="0" fontId="1" fillId="0" borderId="0" xfId="0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Alignment="1" applyProtection="1">
      <alignment horizontal="right" vertical="top" wrapText="1"/>
    </xf>
    <xf numFmtId="2" fontId="2" fillId="0" borderId="0" xfId="0" applyNumberFormat="1" applyFont="1" applyFill="1" applyAlignment="1" applyProtection="1">
      <alignment horizontal="right" vertical="top" wrapText="1"/>
    </xf>
    <xf numFmtId="0" fontId="2" fillId="0" borderId="20" xfId="0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/>
    </xf>
    <xf numFmtId="2" fontId="2" fillId="0" borderId="2" xfId="1" applyNumberFormat="1" applyFont="1" applyFill="1" applyBorder="1" applyAlignment="1" applyProtection="1"/>
    <xf numFmtId="9" fontId="2" fillId="0" borderId="2" xfId="0" applyNumberFormat="1" applyFont="1" applyFill="1" applyBorder="1" applyAlignment="1" applyProtection="1">
      <alignment horizontal="right"/>
    </xf>
    <xf numFmtId="2" fontId="2" fillId="0" borderId="2" xfId="2" applyNumberFormat="1" applyFont="1" applyFill="1" applyBorder="1" applyAlignment="1" applyProtection="1">
      <alignment horizontal="right"/>
    </xf>
    <xf numFmtId="2" fontId="20" fillId="0" borderId="2" xfId="1" applyNumberFormat="1" applyFont="1" applyFill="1" applyBorder="1" applyAlignment="1" applyProtection="1"/>
    <xf numFmtId="0" fontId="2" fillId="0" borderId="2" xfId="3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Protection="1"/>
    <xf numFmtId="2" fontId="2" fillId="0" borderId="2" xfId="3" applyNumberFormat="1" applyFont="1" applyFill="1" applyBorder="1" applyProtection="1"/>
    <xf numFmtId="0" fontId="2" fillId="0" borderId="0" xfId="5" applyNumberFormat="1" applyFont="1" applyFill="1" applyBorder="1" applyAlignment="1" applyProtection="1">
      <alignment vertical="top"/>
    </xf>
    <xf numFmtId="0" fontId="2" fillId="0" borderId="0" xfId="3" applyNumberFormat="1" applyFont="1" applyFill="1" applyBorder="1" applyAlignment="1" applyProtection="1">
      <alignment horizontal="right"/>
    </xf>
    <xf numFmtId="2" fontId="2" fillId="0" borderId="0" xfId="1" applyNumberFormat="1" applyFont="1" applyFill="1" applyBorder="1" applyAlignment="1" applyProtection="1"/>
    <xf numFmtId="4" fontId="2" fillId="0" borderId="0" xfId="1" applyNumberFormat="1" applyFont="1" applyFill="1" applyBorder="1" applyAlignment="1" applyProtection="1">
      <alignment horizontal="right"/>
    </xf>
    <xf numFmtId="0" fontId="1" fillId="0" borderId="7" xfId="0" applyNumberFormat="1" applyFont="1" applyFill="1" applyBorder="1" applyAlignment="1" applyProtection="1">
      <alignment horizontal="left" vertical="center"/>
    </xf>
    <xf numFmtId="172" fontId="2" fillId="0" borderId="7" xfId="0" applyNumberFormat="1" applyFont="1" applyFill="1" applyBorder="1" applyAlignment="1" applyProtection="1">
      <alignment horizontal="right" vertical="center"/>
    </xf>
    <xf numFmtId="2" fontId="2" fillId="0" borderId="7" xfId="2" applyNumberFormat="1" applyFont="1" applyFill="1" applyBorder="1" applyAlignment="1" applyProtection="1"/>
    <xf numFmtId="4" fontId="1" fillId="0" borderId="7" xfId="2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 vertical="center"/>
    </xf>
    <xf numFmtId="172" fontId="2" fillId="0" borderId="0" xfId="0" applyNumberFormat="1" applyFont="1" applyFill="1" applyBorder="1" applyAlignment="1" applyProtection="1">
      <alignment horizontal="right" vertical="center"/>
    </xf>
    <xf numFmtId="2" fontId="2" fillId="0" borderId="0" xfId="2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center" wrapText="1"/>
    </xf>
    <xf numFmtId="2" fontId="1" fillId="0" borderId="0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/>
    </xf>
    <xf numFmtId="2" fontId="19" fillId="0" borderId="2" xfId="0" applyNumberFormat="1" applyFont="1" applyFill="1" applyBorder="1" applyAlignment="1" applyProtection="1">
      <alignment horizontal="right"/>
    </xf>
    <xf numFmtId="4" fontId="19" fillId="0" borderId="2" xfId="2" applyNumberFormat="1" applyFont="1" applyFill="1" applyBorder="1" applyAlignment="1" applyProtection="1">
      <alignment horizontal="right"/>
    </xf>
    <xf numFmtId="2" fontId="2" fillId="0" borderId="2" xfId="1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left" vertical="center"/>
    </xf>
    <xf numFmtId="2" fontId="2" fillId="0" borderId="2" xfId="7" applyNumberFormat="1" applyFont="1" applyFill="1" applyBorder="1" applyAlignment="1" applyProtection="1"/>
    <xf numFmtId="2" fontId="2" fillId="0" borderId="2" xfId="3" applyNumberFormat="1" applyFont="1" applyFill="1" applyBorder="1" applyAlignment="1" applyProtection="1"/>
    <xf numFmtId="172" fontId="2" fillId="0" borderId="2" xfId="0" applyNumberFormat="1" applyFont="1" applyFill="1" applyBorder="1" applyAlignment="1" applyProtection="1">
      <alignment horizontal="right" vertical="center"/>
    </xf>
    <xf numFmtId="2" fontId="2" fillId="0" borderId="2" xfId="0" applyNumberFormat="1" applyFont="1" applyFill="1" applyBorder="1" applyAlignment="1" applyProtection="1">
      <alignment horizontal="right" vertical="center"/>
    </xf>
    <xf numFmtId="2" fontId="2" fillId="0" borderId="2" xfId="6" applyNumberFormat="1" applyFont="1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2" fillId="0" borderId="2" xfId="1" quotePrefix="1" applyNumberFormat="1" applyFont="1" applyFill="1" applyBorder="1" applyAlignment="1" applyProtection="1">
      <alignment horizontal="left" vertical="top"/>
    </xf>
    <xf numFmtId="0" fontId="2" fillId="0" borderId="0" xfId="2" applyNumberFormat="1" applyFont="1" applyFill="1" applyBorder="1" applyAlignment="1" applyProtection="1">
      <alignment horizontal="justify" vertical="top" wrapText="1"/>
    </xf>
    <xf numFmtId="2" fontId="2" fillId="0" borderId="0" xfId="0" applyNumberFormat="1" applyFont="1" applyFill="1" applyProtection="1"/>
    <xf numFmtId="0" fontId="1" fillId="0" borderId="7" xfId="0" applyFont="1" applyFill="1" applyBorder="1" applyProtection="1"/>
    <xf numFmtId="0" fontId="2" fillId="0" borderId="7" xfId="1" applyNumberFormat="1" applyFont="1" applyFill="1" applyBorder="1" applyAlignment="1" applyProtection="1">
      <alignment horizontal="right"/>
    </xf>
    <xf numFmtId="2" fontId="2" fillId="0" borderId="7" xfId="1" applyNumberFormat="1" applyFont="1" applyFill="1" applyBorder="1" applyAlignment="1" applyProtection="1"/>
    <xf numFmtId="4" fontId="1" fillId="0" borderId="7" xfId="1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2" fillId="0" borderId="0" xfId="1" applyNumberFormat="1" applyFont="1" applyFill="1" applyBorder="1" applyAlignment="1" applyProtection="1">
      <alignment horizontal="right"/>
    </xf>
    <xf numFmtId="0" fontId="2" fillId="0" borderId="0" xfId="4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2" fontId="19" fillId="0" borderId="0" xfId="0" applyNumberFormat="1" applyFont="1" applyFill="1" applyBorder="1" applyAlignment="1" applyProtection="1"/>
    <xf numFmtId="4" fontId="19" fillId="0" borderId="0" xfId="2" applyNumberFormat="1" applyFont="1" applyFill="1" applyBorder="1" applyAlignment="1" applyProtection="1">
      <alignment horizontal="right"/>
    </xf>
    <xf numFmtId="0" fontId="9" fillId="0" borderId="0" xfId="0" applyFont="1" applyAlignment="1" applyProtection="1">
      <alignment wrapText="1"/>
    </xf>
    <xf numFmtId="2" fontId="9" fillId="0" borderId="0" xfId="0" applyNumberFormat="1" applyFont="1" applyProtection="1"/>
    <xf numFmtId="4" fontId="39" fillId="0" borderId="2" xfId="0" applyNumberFormat="1" applyFont="1" applyFill="1" applyBorder="1" applyAlignment="1" applyProtection="1">
      <alignment horizontal="center" wrapText="1"/>
      <protection locked="0"/>
    </xf>
    <xf numFmtId="2" fontId="44" fillId="0" borderId="2" xfId="0" applyNumberFormat="1" applyFont="1" applyFill="1" applyBorder="1" applyAlignment="1" applyProtection="1">
      <alignment horizontal="center"/>
      <protection locked="0"/>
    </xf>
    <xf numFmtId="4" fontId="39" fillId="0" borderId="2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 vertical="top" wrapText="1"/>
      <protection locked="0"/>
    </xf>
    <xf numFmtId="0" fontId="39" fillId="10" borderId="22" xfId="0" applyFont="1" applyFill="1" applyBorder="1" applyAlignment="1" applyProtection="1">
      <alignment horizontal="center" wrapText="1"/>
      <protection locked="0"/>
    </xf>
    <xf numFmtId="0" fontId="39" fillId="0" borderId="0" xfId="0" applyFont="1" applyFill="1" applyAlignment="1" applyProtection="1">
      <alignment horizontal="center" wrapText="1"/>
      <protection locked="0"/>
    </xf>
    <xf numFmtId="0" fontId="47" fillId="0" borderId="2" xfId="0" applyFont="1" applyFill="1" applyBorder="1" applyAlignment="1" applyProtection="1">
      <alignment wrapText="1"/>
      <protection locked="0"/>
    </xf>
    <xf numFmtId="4" fontId="39" fillId="0" borderId="0" xfId="0" applyNumberFormat="1" applyFont="1" applyFill="1" applyAlignment="1" applyProtection="1">
      <alignment horizontal="center" wrapText="1"/>
      <protection locked="0"/>
    </xf>
    <xf numFmtId="0" fontId="39" fillId="11" borderId="22" xfId="0" applyFont="1" applyFill="1" applyBorder="1" applyAlignment="1" applyProtection="1">
      <alignment horizontal="center" wrapText="1"/>
      <protection locked="0"/>
    </xf>
    <xf numFmtId="0" fontId="39" fillId="0" borderId="0" xfId="0" applyFont="1" applyFill="1" applyBorder="1" applyAlignment="1" applyProtection="1">
      <alignment horizontal="center" wrapText="1"/>
      <protection locked="0"/>
    </xf>
    <xf numFmtId="0" fontId="31" fillId="0" borderId="0" xfId="0" applyFont="1" applyFill="1" applyAlignment="1" applyProtection="1">
      <alignment horizontal="left" vertical="top" wrapText="1"/>
      <protection locked="0"/>
    </xf>
    <xf numFmtId="4" fontId="39" fillId="0" borderId="0" xfId="0" applyNumberFormat="1" applyFont="1" applyFill="1" applyAlignment="1" applyProtection="1">
      <alignment horizontal="center"/>
      <protection locked="0"/>
    </xf>
    <xf numFmtId="0" fontId="31" fillId="0" borderId="2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Alignment="1" applyProtection="1"/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justify" vertical="top" wrapText="1"/>
    </xf>
    <xf numFmtId="0" fontId="39" fillId="0" borderId="0" xfId="0" applyFont="1" applyProtection="1"/>
    <xf numFmtId="0" fontId="31" fillId="0" borderId="0" xfId="0" applyFont="1" applyAlignment="1" applyProtection="1">
      <alignment horizontal="justify" vertical="top" wrapText="1"/>
    </xf>
    <xf numFmtId="0" fontId="31" fillId="0" borderId="0" xfId="0" applyFont="1" applyAlignment="1" applyProtection="1">
      <alignment horizontal="center" vertical="top" wrapText="1"/>
    </xf>
    <xf numFmtId="0" fontId="48" fillId="0" borderId="0" xfId="0" applyFont="1" applyAlignment="1" applyProtection="1">
      <alignment horizontal="center" vertical="top" wrapText="1"/>
    </xf>
    <xf numFmtId="171" fontId="48" fillId="0" borderId="0" xfId="0" applyNumberFormat="1" applyFont="1" applyAlignment="1" applyProtection="1">
      <alignment horizontal="right" vertical="top" wrapText="1"/>
    </xf>
    <xf numFmtId="0" fontId="48" fillId="0" borderId="0" xfId="0" applyFont="1" applyAlignment="1" applyProtection="1">
      <alignment horizontal="justify" vertical="top"/>
    </xf>
    <xf numFmtId="0" fontId="48" fillId="0" borderId="0" xfId="0" applyFont="1" applyAlignment="1" applyProtection="1">
      <alignment horizontal="justify" vertical="top" wrapText="1"/>
    </xf>
    <xf numFmtId="171" fontId="48" fillId="0" borderId="0" xfId="0" applyNumberFormat="1" applyFont="1" applyAlignment="1" applyProtection="1">
      <alignment horizontal="justify" vertical="top" wrapText="1"/>
    </xf>
    <xf numFmtId="0" fontId="48" fillId="0" borderId="0" xfId="0" applyFont="1" applyAlignment="1" applyProtection="1">
      <alignment horizontal="justify" wrapText="1"/>
    </xf>
    <xf numFmtId="0" fontId="48" fillId="0" borderId="0" xfId="0" applyFont="1" applyAlignment="1" applyProtection="1">
      <alignment horizontal="center"/>
    </xf>
    <xf numFmtId="171" fontId="48" fillId="0" borderId="0" xfId="0" applyNumberFormat="1" applyFont="1" applyAlignment="1" applyProtection="1">
      <alignment horizontal="center" vertical="top" wrapText="1"/>
    </xf>
    <xf numFmtId="0" fontId="7" fillId="10" borderId="0" xfId="0" applyFont="1" applyFill="1" applyAlignment="1" applyProtection="1">
      <alignment horizontal="center"/>
    </xf>
    <xf numFmtId="0" fontId="7" fillId="10" borderId="0" xfId="0" applyFont="1" applyFill="1" applyAlignment="1" applyProtection="1">
      <alignment horizontal="center" vertical="top" wrapText="1"/>
    </xf>
    <xf numFmtId="171" fontId="48" fillId="10" borderId="0" xfId="0" applyNumberFormat="1" applyFont="1" applyFill="1" applyAlignment="1" applyProtection="1">
      <alignment horizontal="center" vertical="top" wrapText="1"/>
    </xf>
    <xf numFmtId="0" fontId="5" fillId="0" borderId="0" xfId="0" applyFont="1" applyAlignment="1" applyProtection="1">
      <alignment horizontal="justify"/>
    </xf>
    <xf numFmtId="0" fontId="39" fillId="0" borderId="0" xfId="0" applyFont="1" applyAlignment="1" applyProtection="1">
      <alignment horizontal="center"/>
    </xf>
    <xf numFmtId="0" fontId="6" fillId="9" borderId="24" xfId="0" applyFont="1" applyFill="1" applyBorder="1" applyAlignment="1" applyProtection="1">
      <alignment horizontal="center" vertical="top" wrapText="1"/>
    </xf>
    <xf numFmtId="0" fontId="6" fillId="9" borderId="24" xfId="0" applyFont="1" applyFill="1" applyBorder="1" applyAlignment="1" applyProtection="1">
      <alignment horizontal="center" vertical="top"/>
    </xf>
    <xf numFmtId="0" fontId="31" fillId="0" borderId="0" xfId="0" applyFont="1" applyAlignment="1" applyProtection="1">
      <alignment horizontal="justify" wrapText="1"/>
    </xf>
    <xf numFmtId="0" fontId="31" fillId="0" borderId="0" xfId="0" applyFont="1" applyAlignment="1" applyProtection="1">
      <alignment horizontal="center"/>
    </xf>
    <xf numFmtId="0" fontId="39" fillId="0" borderId="0" xfId="0" applyFont="1" applyFill="1" applyAlignment="1" applyProtection="1">
      <alignment horizontal="right" vertical="top"/>
    </xf>
    <xf numFmtId="0" fontId="39" fillId="0" borderId="0" xfId="0" applyFont="1" applyFill="1" applyAlignment="1" applyProtection="1">
      <alignment horizontal="left" vertical="top" wrapText="1"/>
    </xf>
    <xf numFmtId="0" fontId="39" fillId="0" borderId="0" xfId="0" applyFont="1" applyFill="1" applyAlignment="1" applyProtection="1">
      <alignment horizontal="center"/>
    </xf>
    <xf numFmtId="4" fontId="39" fillId="0" borderId="0" xfId="0" applyNumberFormat="1" applyFont="1" applyFill="1" applyAlignment="1" applyProtection="1">
      <alignment horizontal="center" wrapText="1"/>
    </xf>
    <xf numFmtId="164" fontId="39" fillId="0" borderId="0" xfId="0" applyNumberFormat="1" applyFont="1" applyFill="1" applyAlignment="1" applyProtection="1">
      <alignment horizontal="right" wrapText="1"/>
    </xf>
    <xf numFmtId="0" fontId="39" fillId="0" borderId="0" xfId="0" applyFont="1" applyFill="1" applyProtection="1"/>
    <xf numFmtId="0" fontId="2" fillId="0" borderId="3" xfId="2" applyNumberFormat="1" applyFont="1" applyFill="1" applyBorder="1" applyAlignment="1" applyProtection="1">
      <alignment horizontal="left" vertical="top" wrapText="1"/>
    </xf>
    <xf numFmtId="0" fontId="39" fillId="0" borderId="2" xfId="0" applyFont="1" applyFill="1" applyBorder="1" applyAlignment="1" applyProtection="1">
      <alignment horizontal="center"/>
    </xf>
    <xf numFmtId="0" fontId="44" fillId="0" borderId="2" xfId="0" applyFont="1" applyFill="1" applyBorder="1" applyAlignment="1" applyProtection="1">
      <alignment horizontal="center"/>
    </xf>
    <xf numFmtId="169" fontId="39" fillId="0" borderId="2" xfId="11" applyNumberFormat="1" applyFill="1" applyBorder="1" applyAlignment="1" applyProtection="1">
      <alignment horizontal="center"/>
    </xf>
    <xf numFmtId="0" fontId="39" fillId="0" borderId="2" xfId="0" applyFont="1" applyFill="1" applyBorder="1" applyAlignment="1" applyProtection="1">
      <alignment horizontal="right" vertical="top"/>
    </xf>
    <xf numFmtId="164" fontId="39" fillId="0" borderId="2" xfId="0" applyNumberFormat="1" applyFont="1" applyFill="1" applyBorder="1" applyAlignment="1" applyProtection="1">
      <alignment horizontal="right" wrapText="1"/>
    </xf>
    <xf numFmtId="4" fontId="39" fillId="0" borderId="2" xfId="0" applyNumberFormat="1" applyFont="1" applyFill="1" applyBorder="1" applyAlignment="1" applyProtection="1">
      <alignment horizontal="center"/>
    </xf>
    <xf numFmtId="4" fontId="39" fillId="0" borderId="2" xfId="0" applyNumberFormat="1" applyFont="1" applyFill="1" applyBorder="1" applyAlignment="1" applyProtection="1">
      <alignment horizontal="right"/>
    </xf>
    <xf numFmtId="0" fontId="39" fillId="0" borderId="0" xfId="0" applyFont="1" applyFill="1" applyAlignment="1" applyProtection="1">
      <alignment horizontal="right" vertical="top" wrapText="1"/>
    </xf>
    <xf numFmtId="0" fontId="31" fillId="0" borderId="0" xfId="0" applyFont="1" applyFill="1" applyAlignment="1" applyProtection="1">
      <alignment horizontal="justify" wrapText="1"/>
    </xf>
    <xf numFmtId="0" fontId="31" fillId="0" borderId="0" xfId="0" applyFont="1" applyFill="1" applyAlignment="1" applyProtection="1">
      <alignment horizontal="center"/>
    </xf>
    <xf numFmtId="0" fontId="31" fillId="0" borderId="0" xfId="0" applyFont="1" applyFill="1" applyAlignment="1" applyProtection="1">
      <alignment horizontal="center" vertical="top" wrapText="1"/>
    </xf>
    <xf numFmtId="0" fontId="39" fillId="10" borderId="22" xfId="0" applyFont="1" applyFill="1" applyBorder="1" applyAlignment="1" applyProtection="1">
      <alignment horizontal="justify" wrapText="1"/>
    </xf>
    <xf numFmtId="4" fontId="39" fillId="10" borderId="22" xfId="0" applyNumberFormat="1" applyFont="1" applyFill="1" applyBorder="1" applyAlignment="1" applyProtection="1">
      <alignment horizontal="right"/>
    </xf>
    <xf numFmtId="0" fontId="39" fillId="0" borderId="0" xfId="0" applyFont="1" applyFill="1" applyAlignment="1" applyProtection="1">
      <alignment horizontal="center" vertical="top"/>
    </xf>
    <xf numFmtId="0" fontId="39" fillId="0" borderId="0" xfId="0" applyFont="1" applyFill="1" applyAlignment="1" applyProtection="1">
      <alignment horizontal="justify" wrapText="1"/>
    </xf>
    <xf numFmtId="0" fontId="39" fillId="0" borderId="0" xfId="0" applyFont="1" applyFill="1" applyAlignment="1" applyProtection="1">
      <alignment horizontal="center" wrapText="1"/>
    </xf>
    <xf numFmtId="0" fontId="39" fillId="0" borderId="0" xfId="0" applyFont="1" applyFill="1" applyAlignment="1" applyProtection="1">
      <alignment horizontal="justify"/>
    </xf>
    <xf numFmtId="0" fontId="45" fillId="0" borderId="0" xfId="0" applyFont="1" applyFill="1" applyAlignment="1" applyProtection="1">
      <alignment horizontal="center" vertical="top"/>
    </xf>
    <xf numFmtId="0" fontId="46" fillId="0" borderId="2" xfId="0" applyFont="1" applyFill="1" applyBorder="1" applyAlignment="1" applyProtection="1">
      <alignment horizontal="right"/>
    </xf>
    <xf numFmtId="0" fontId="46" fillId="0" borderId="2" xfId="0" applyFont="1" applyFill="1" applyBorder="1" applyAlignment="1" applyProtection="1">
      <alignment horizontal="left"/>
    </xf>
    <xf numFmtId="4" fontId="46" fillId="0" borderId="2" xfId="0" applyNumberFormat="1" applyFont="1" applyFill="1" applyBorder="1" applyAlignment="1" applyProtection="1"/>
    <xf numFmtId="0" fontId="45" fillId="0" borderId="0" xfId="0" applyFont="1" applyFill="1" applyAlignment="1" applyProtection="1">
      <alignment horizontal="right" vertical="top"/>
    </xf>
    <xf numFmtId="0" fontId="46" fillId="0" borderId="2" xfId="0" applyFont="1" applyFill="1" applyBorder="1" applyAlignment="1" applyProtection="1">
      <alignment horizontal="center"/>
    </xf>
    <xf numFmtId="4" fontId="46" fillId="0" borderId="2" xfId="0" applyNumberFormat="1" applyFont="1" applyFill="1" applyBorder="1" applyAlignment="1" applyProtection="1">
      <alignment horizontal="right"/>
    </xf>
    <xf numFmtId="0" fontId="39" fillId="11" borderId="22" xfId="0" applyFont="1" applyFill="1" applyBorder="1" applyAlignment="1" applyProtection="1">
      <alignment horizontal="justify" wrapText="1"/>
    </xf>
    <xf numFmtId="4" fontId="39" fillId="11" borderId="22" xfId="0" applyNumberFormat="1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>
      <alignment horizontal="justify" wrapText="1"/>
    </xf>
    <xf numFmtId="0" fontId="39" fillId="0" borderId="0" xfId="0" applyFont="1" applyFill="1" applyBorder="1" applyAlignment="1" applyProtection="1">
      <alignment horizontal="center" wrapText="1"/>
    </xf>
    <xf numFmtId="4" fontId="39" fillId="0" borderId="0" xfId="0" applyNumberFormat="1" applyFont="1" applyFill="1" applyBorder="1" applyAlignment="1" applyProtection="1">
      <alignment horizontal="right"/>
    </xf>
    <xf numFmtId="0" fontId="31" fillId="0" borderId="0" xfId="0" applyFont="1" applyFill="1" applyAlignment="1" applyProtection="1">
      <alignment horizontal="center" vertical="top"/>
    </xf>
    <xf numFmtId="0" fontId="31" fillId="0" borderId="0" xfId="0" applyFont="1" applyFill="1" applyAlignment="1" applyProtection="1">
      <alignment vertical="top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left" vertical="top" wrapText="1"/>
    </xf>
    <xf numFmtId="4" fontId="39" fillId="0" borderId="0" xfId="0" applyNumberFormat="1" applyFont="1" applyFill="1" applyAlignment="1" applyProtection="1">
      <alignment horizontal="center"/>
    </xf>
    <xf numFmtId="4" fontId="39" fillId="0" borderId="0" xfId="0" applyNumberFormat="1" applyFont="1" applyFill="1" applyAlignment="1" applyProtection="1">
      <alignment horizontal="right"/>
    </xf>
    <xf numFmtId="0" fontId="31" fillId="0" borderId="2" xfId="0" applyFont="1" applyFill="1" applyBorder="1" applyAlignment="1" applyProtection="1">
      <alignment horizontal="center"/>
    </xf>
    <xf numFmtId="0" fontId="31" fillId="0" borderId="2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left" wrapText="1"/>
    </xf>
    <xf numFmtId="0" fontId="43" fillId="11" borderId="22" xfId="0" applyFont="1" applyFill="1" applyBorder="1" applyAlignment="1" applyProtection="1">
      <alignment horizontal="justify" wrapText="1"/>
    </xf>
    <xf numFmtId="0" fontId="39" fillId="11" borderId="22" xfId="0" applyFont="1" applyFill="1" applyBorder="1" applyAlignment="1" applyProtection="1">
      <alignment horizontal="center" vertical="top"/>
    </xf>
    <xf numFmtId="0" fontId="1" fillId="0" borderId="2" xfId="2" applyNumberFormat="1" applyFont="1" applyFill="1" applyBorder="1" applyAlignment="1" applyProtection="1">
      <alignment horizontal="justify" vertical="top" wrapText="1"/>
    </xf>
    <xf numFmtId="0" fontId="31" fillId="0" borderId="2" xfId="0" applyFont="1" applyBorder="1" applyAlignment="1" applyProtection="1">
      <alignment horizontal="center" vertical="top" wrapText="1"/>
    </xf>
    <xf numFmtId="0" fontId="31" fillId="0" borderId="18" xfId="0" applyFont="1" applyBorder="1" applyAlignment="1" applyProtection="1">
      <alignment horizontal="center" vertical="top" wrapText="1"/>
    </xf>
    <xf numFmtId="4" fontId="39" fillId="11" borderId="21" xfId="0" applyNumberFormat="1" applyFont="1" applyFill="1" applyBorder="1" applyAlignment="1" applyProtection="1">
      <alignment horizontal="right"/>
    </xf>
    <xf numFmtId="0" fontId="43" fillId="0" borderId="13" xfId="0" applyFont="1" applyFill="1" applyBorder="1" applyAlignment="1" applyProtection="1">
      <alignment horizontal="justify" wrapText="1"/>
    </xf>
    <xf numFmtId="0" fontId="39" fillId="0" borderId="13" xfId="0" applyFont="1" applyFill="1" applyBorder="1" applyAlignment="1" applyProtection="1">
      <alignment horizontal="center" wrapText="1"/>
    </xf>
    <xf numFmtId="4" fontId="39" fillId="0" borderId="13" xfId="0" applyNumberFormat="1" applyFont="1" applyFill="1" applyBorder="1" applyAlignment="1" applyProtection="1">
      <alignment horizontal="right"/>
    </xf>
    <xf numFmtId="0" fontId="43" fillId="0" borderId="18" xfId="0" applyFont="1" applyFill="1" applyBorder="1" applyAlignment="1" applyProtection="1">
      <alignment horizontal="justify" wrapText="1"/>
    </xf>
    <xf numFmtId="0" fontId="39" fillId="0" borderId="18" xfId="0" applyFont="1" applyFill="1" applyBorder="1" applyAlignment="1" applyProtection="1">
      <alignment horizontal="justify" wrapText="1"/>
    </xf>
    <xf numFmtId="0" fontId="39" fillId="0" borderId="18" xfId="0" applyFont="1" applyFill="1" applyBorder="1" applyAlignment="1" applyProtection="1">
      <alignment horizontal="center" wrapText="1"/>
    </xf>
    <xf numFmtId="4" fontId="39" fillId="0" borderId="18" xfId="0" applyNumberFormat="1" applyFont="1" applyFill="1" applyBorder="1" applyAlignment="1" applyProtection="1">
      <alignment horizontal="right"/>
    </xf>
    <xf numFmtId="4" fontId="39" fillId="5" borderId="2" xfId="0" applyNumberFormat="1" applyFont="1" applyFill="1" applyBorder="1" applyAlignment="1" applyProtection="1">
      <alignment horizontal="right"/>
    </xf>
    <xf numFmtId="4" fontId="39" fillId="7" borderId="2" xfId="0" applyNumberFormat="1" applyFont="1" applyFill="1" applyBorder="1" applyAlignment="1" applyProtection="1">
      <alignment horizontal="right"/>
    </xf>
    <xf numFmtId="4" fontId="41" fillId="0" borderId="2" xfId="0" applyNumberFormat="1" applyFont="1" applyFill="1" applyBorder="1" applyAlignment="1" applyProtection="1">
      <alignment horizontal="right"/>
      <protection locked="0"/>
    </xf>
    <xf numFmtId="0" fontId="57" fillId="2" borderId="28" xfId="0" applyFont="1" applyFill="1" applyBorder="1" applyAlignment="1">
      <alignment wrapText="1"/>
    </xf>
    <xf numFmtId="0" fontId="57" fillId="2" borderId="29" xfId="0" applyFont="1" applyFill="1" applyBorder="1"/>
    <xf numFmtId="166" fontId="9" fillId="0" borderId="0" xfId="0" applyNumberFormat="1" applyFont="1" applyBorder="1" applyAlignment="1" applyProtection="1">
      <alignment horizontal="right"/>
    </xf>
    <xf numFmtId="2" fontId="0" fillId="0" borderId="0" xfId="0" applyNumberFormat="1" applyProtection="1"/>
    <xf numFmtId="0" fontId="29" fillId="0" borderId="0" xfId="0" applyFont="1" applyProtection="1"/>
    <xf numFmtId="166" fontId="9" fillId="5" borderId="1" xfId="0" applyNumberFormat="1" applyFont="1" applyFill="1" applyBorder="1" applyAlignment="1" applyProtection="1">
      <alignment horizontal="right"/>
    </xf>
    <xf numFmtId="166" fontId="10" fillId="3" borderId="0" xfId="0" applyNumberFormat="1" applyFont="1" applyFill="1" applyAlignment="1" applyProtection="1">
      <alignment horizontal="right"/>
    </xf>
    <xf numFmtId="0" fontId="34" fillId="0" borderId="0" xfId="0" applyFont="1" applyProtection="1"/>
    <xf numFmtId="49" fontId="1" fillId="0" borderId="30" xfId="0" applyNumberFormat="1" applyFont="1" applyBorder="1" applyAlignment="1">
      <alignment horizontal="left"/>
    </xf>
    <xf numFmtId="164" fontId="1" fillId="0" borderId="30" xfId="0" applyNumberFormat="1" applyFont="1" applyBorder="1" applyAlignment="1">
      <alignment horizontal="center"/>
    </xf>
    <xf numFmtId="49" fontId="1" fillId="13" borderId="25" xfId="0" applyNumberFormat="1" applyFont="1" applyFill="1" applyBorder="1" applyAlignment="1">
      <alignment horizontal="left"/>
    </xf>
    <xf numFmtId="164" fontId="1" fillId="13" borderId="26" xfId="0" applyNumberFormat="1" applyFont="1" applyFill="1" applyBorder="1" applyAlignment="1">
      <alignment horizontal="center"/>
    </xf>
    <xf numFmtId="164" fontId="1" fillId="13" borderId="27" xfId="0" applyNumberFormat="1" applyFont="1" applyFill="1" applyBorder="1" applyAlignment="1">
      <alignment horizontal="center"/>
    </xf>
    <xf numFmtId="164" fontId="16" fillId="14" borderId="31" xfId="0" applyNumberFormat="1" applyFont="1" applyFill="1" applyBorder="1" applyAlignment="1">
      <alignment horizontal="left"/>
    </xf>
    <xf numFmtId="164" fontId="16" fillId="14" borderId="31" xfId="0" applyNumberFormat="1" applyFont="1" applyFill="1" applyBorder="1" applyAlignment="1">
      <alignment horizontal="center" vertical="center" shrinkToFit="1"/>
    </xf>
    <xf numFmtId="164" fontId="16" fillId="14" borderId="32" xfId="0" applyNumberFormat="1" applyFont="1" applyFill="1" applyBorder="1" applyAlignment="1">
      <alignment horizontal="center" vertical="center" shrinkToFit="1"/>
    </xf>
    <xf numFmtId="0" fontId="9" fillId="3" borderId="0" xfId="0" applyFont="1" applyFill="1"/>
    <xf numFmtId="0" fontId="60" fillId="0" borderId="0" xfId="0" applyFont="1"/>
    <xf numFmtId="4" fontId="9" fillId="0" borderId="0" xfId="0" applyNumberFormat="1" applyFont="1"/>
    <xf numFmtId="0" fontId="61" fillId="0" borderId="0" xfId="0" applyFont="1" applyAlignment="1">
      <alignment vertical="center"/>
    </xf>
    <xf numFmtId="0" fontId="62" fillId="0" borderId="0" xfId="0" applyFont="1" applyProtection="1"/>
    <xf numFmtId="0" fontId="63" fillId="0" borderId="0" xfId="0" applyFont="1" applyProtection="1"/>
    <xf numFmtId="0" fontId="64" fillId="0" borderId="0" xfId="0" applyFont="1" applyProtection="1"/>
    <xf numFmtId="0" fontId="65" fillId="0" borderId="0" xfId="0" applyFont="1" applyProtection="1"/>
    <xf numFmtId="0" fontId="66" fillId="0" borderId="0" xfId="0" applyFont="1"/>
    <xf numFmtId="0" fontId="62" fillId="0" borderId="0" xfId="0" applyFont="1"/>
    <xf numFmtId="0" fontId="65" fillId="0" borderId="0" xfId="0" applyFont="1"/>
    <xf numFmtId="0" fontId="63" fillId="0" borderId="0" xfId="0" applyFont="1" applyProtection="1">
      <protection locked="0"/>
    </xf>
    <xf numFmtId="0" fontId="65" fillId="0" borderId="0" xfId="0" applyFont="1" applyProtection="1">
      <protection locked="0"/>
    </xf>
    <xf numFmtId="0" fontId="2" fillId="0" borderId="0" xfId="0" applyFont="1" applyProtection="1"/>
    <xf numFmtId="171" fontId="16" fillId="0" borderId="0" xfId="0" applyNumberFormat="1" applyFont="1" applyAlignment="1" applyProtection="1">
      <alignment horizontal="right" vertical="top" wrapText="1"/>
    </xf>
    <xf numFmtId="171" fontId="16" fillId="0" borderId="0" xfId="0" applyNumberFormat="1" applyFont="1" applyAlignment="1" applyProtection="1">
      <alignment horizontal="justify" vertical="top" wrapText="1"/>
    </xf>
    <xf numFmtId="171" fontId="16" fillId="0" borderId="0" xfId="0" applyNumberFormat="1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6" fillId="0" borderId="0" xfId="0" applyFont="1" applyAlignment="1" applyProtection="1">
      <alignment horizontal="center" vertical="top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top" wrapText="1"/>
    </xf>
    <xf numFmtId="4" fontId="2" fillId="0" borderId="0" xfId="0" applyNumberFormat="1" applyFont="1" applyFill="1" applyAlignment="1" applyProtection="1"/>
    <xf numFmtId="4" fontId="2" fillId="0" borderId="0" xfId="0" applyNumberFormat="1" applyFont="1" applyFill="1" applyBorder="1" applyAlignment="1" applyProtection="1">
      <alignment horizontal="right"/>
    </xf>
    <xf numFmtId="0" fontId="16" fillId="0" borderId="0" xfId="0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center" vertical="top" wrapText="1"/>
    </xf>
    <xf numFmtId="49" fontId="10" fillId="0" borderId="0" xfId="0" applyNumberFormat="1" applyFont="1" applyAlignment="1" applyProtection="1">
      <alignment horizontal="left"/>
    </xf>
    <xf numFmtId="0" fontId="2" fillId="0" borderId="0" xfId="0" applyFont="1"/>
    <xf numFmtId="0" fontId="16" fillId="0" borderId="0" xfId="0" applyFont="1" applyAlignment="1">
      <alignment horizontal="justify" vertical="top" wrapText="1"/>
    </xf>
    <xf numFmtId="171" fontId="16" fillId="0" borderId="0" xfId="0" applyNumberFormat="1" applyFont="1" applyAlignment="1">
      <alignment horizontal="right" vertical="top" wrapText="1"/>
    </xf>
    <xf numFmtId="171" fontId="16" fillId="0" borderId="0" xfId="0" applyNumberFormat="1" applyFont="1" applyAlignment="1">
      <alignment horizontal="justify" vertical="top" wrapText="1"/>
    </xf>
    <xf numFmtId="171" fontId="16" fillId="0" borderId="0" xfId="0" applyNumberFormat="1" applyFont="1" applyAlignment="1">
      <alignment horizontal="center" vertical="top" wrapText="1"/>
    </xf>
    <xf numFmtId="171" fontId="16" fillId="10" borderId="0" xfId="0" applyNumberFormat="1" applyFont="1" applyFill="1" applyAlignment="1">
      <alignment horizontal="center" vertical="top" wrapText="1"/>
    </xf>
    <xf numFmtId="0" fontId="1" fillId="9" borderId="24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56" fillId="0" borderId="0" xfId="0" applyFont="1" applyAlignment="1">
      <alignment horizontal="justify" vertical="top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5" borderId="2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center" vertical="top" wrapText="1"/>
    </xf>
    <xf numFmtId="4" fontId="2" fillId="10" borderId="2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justify"/>
    </xf>
    <xf numFmtId="0" fontId="16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/>
    </xf>
    <xf numFmtId="4" fontId="16" fillId="0" borderId="0" xfId="0" applyNumberFormat="1" applyFont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4" fontId="2" fillId="6" borderId="2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16" fillId="0" borderId="18" xfId="0" applyFont="1" applyBorder="1" applyAlignment="1">
      <alignment horizontal="center" vertical="top" wrapText="1"/>
    </xf>
    <xf numFmtId="4" fontId="2" fillId="12" borderId="2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 applyProtection="1">
      <alignment horizontal="right"/>
    </xf>
    <xf numFmtId="166" fontId="9" fillId="0" borderId="2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0" fontId="49" fillId="0" borderId="0" xfId="10" applyFont="1" applyAlignment="1">
      <alignment horizontal="center" wrapText="1"/>
    </xf>
    <xf numFmtId="0" fontId="53" fillId="0" borderId="0" xfId="10" applyFont="1" applyAlignment="1">
      <alignment horizontal="center"/>
    </xf>
    <xf numFmtId="0" fontId="30" fillId="0" borderId="0" xfId="10" applyFont="1" applyAlignment="1">
      <alignment horizontal="center"/>
    </xf>
    <xf numFmtId="0" fontId="21" fillId="0" borderId="0" xfId="10" applyFont="1" applyAlignment="1">
      <alignment horizontal="center"/>
    </xf>
    <xf numFmtId="0" fontId="50" fillId="0" borderId="0" xfId="10" applyFont="1" applyAlignment="1">
      <alignment horizontal="center" wrapText="1"/>
    </xf>
    <xf numFmtId="0" fontId="51" fillId="0" borderId="0" xfId="1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0" xfId="0" applyAlignment="1"/>
    <xf numFmtId="0" fontId="2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8" fillId="5" borderId="20" xfId="0" applyFont="1" applyFill="1" applyBorder="1" applyAlignment="1">
      <alignment vertical="center" wrapText="1"/>
    </xf>
    <xf numFmtId="0" fontId="0" fillId="5" borderId="22" xfId="0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28" fillId="6" borderId="12" xfId="0" applyFont="1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0" fontId="0" fillId="6" borderId="18" xfId="0" applyFill="1" applyBorder="1" applyAlignment="1">
      <alignment vertical="center" wrapText="1"/>
    </xf>
    <xf numFmtId="0" fontId="28" fillId="5" borderId="12" xfId="0" applyFont="1" applyFill="1" applyBorder="1" applyAlignment="1" applyProtection="1">
      <alignment vertical="center" wrapText="1"/>
    </xf>
    <xf numFmtId="0" fontId="0" fillId="5" borderId="13" xfId="0" applyFill="1" applyBorder="1" applyAlignment="1" applyProtection="1">
      <alignment vertical="center" wrapText="1"/>
    </xf>
    <xf numFmtId="0" fontId="0" fillId="5" borderId="14" xfId="0" applyFill="1" applyBorder="1" applyAlignment="1" applyProtection="1">
      <alignment vertical="center" wrapText="1"/>
    </xf>
    <xf numFmtId="0" fontId="0" fillId="5" borderId="15" xfId="0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vertical="center" wrapText="1"/>
    </xf>
    <xf numFmtId="0" fontId="0" fillId="5" borderId="16" xfId="0" applyFill="1" applyBorder="1" applyAlignment="1" applyProtection="1">
      <alignment vertical="center" wrapText="1"/>
    </xf>
    <xf numFmtId="0" fontId="0" fillId="5" borderId="17" xfId="0" applyFill="1" applyBorder="1" applyAlignment="1" applyProtection="1">
      <alignment vertical="center" wrapText="1"/>
    </xf>
    <xf numFmtId="0" fontId="0" fillId="5" borderId="18" xfId="0" applyFill="1" applyBorder="1" applyAlignment="1" applyProtection="1">
      <alignment vertical="center" wrapText="1"/>
    </xf>
    <xf numFmtId="0" fontId="0" fillId="5" borderId="19" xfId="0" applyFill="1" applyBorder="1" applyAlignment="1" applyProtection="1">
      <alignment vertical="center" wrapText="1"/>
    </xf>
    <xf numFmtId="0" fontId="28" fillId="6" borderId="12" xfId="0" applyFont="1" applyFill="1" applyBorder="1" applyAlignment="1" applyProtection="1">
      <alignment vertical="center" wrapText="1"/>
    </xf>
    <xf numFmtId="0" fontId="0" fillId="6" borderId="13" xfId="0" applyFill="1" applyBorder="1" applyAlignment="1" applyProtection="1">
      <alignment vertical="center" wrapText="1"/>
    </xf>
    <xf numFmtId="0" fontId="0" fillId="6" borderId="14" xfId="0" applyFill="1" applyBorder="1" applyAlignment="1" applyProtection="1">
      <alignment vertical="center" wrapText="1"/>
    </xf>
    <xf numFmtId="0" fontId="0" fillId="6" borderId="15" xfId="0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vertical="center" wrapText="1"/>
    </xf>
    <xf numFmtId="0" fontId="0" fillId="6" borderId="16" xfId="0" applyFill="1" applyBorder="1" applyAlignment="1" applyProtection="1">
      <alignment vertical="center" wrapText="1"/>
    </xf>
    <xf numFmtId="0" fontId="0" fillId="6" borderId="17" xfId="0" applyFill="1" applyBorder="1" applyAlignment="1" applyProtection="1">
      <alignment vertical="center" wrapText="1"/>
    </xf>
    <xf numFmtId="0" fontId="0" fillId="6" borderId="18" xfId="0" applyFill="1" applyBorder="1" applyAlignment="1" applyProtection="1">
      <alignment vertical="center" wrapText="1"/>
    </xf>
    <xf numFmtId="0" fontId="0" fillId="6" borderId="19" xfId="0" applyFill="1" applyBorder="1" applyAlignment="1" applyProtection="1">
      <alignment vertical="center" wrapText="1"/>
    </xf>
    <xf numFmtId="0" fontId="28" fillId="5" borderId="12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0" fillId="5" borderId="18" xfId="0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6" borderId="16" xfId="0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1" fillId="0" borderId="7" xfId="0" applyFont="1" applyFill="1" applyBorder="1" applyAlignment="1" applyProtection="1">
      <alignment horizontal="right" vertical="top" wrapText="1"/>
    </xf>
    <xf numFmtId="0" fontId="39" fillId="11" borderId="22" xfId="0" applyFont="1" applyFill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39" fillId="10" borderId="22" xfId="0" applyFont="1" applyFill="1" applyBorder="1" applyAlignment="1" applyProtection="1">
      <alignment horizontal="center" wrapText="1"/>
    </xf>
    <xf numFmtId="0" fontId="48" fillId="0" borderId="0" xfId="0" applyFont="1" applyAlignment="1" applyProtection="1">
      <alignment horizontal="justify" vertical="top"/>
    </xf>
    <xf numFmtId="0" fontId="7" fillId="10" borderId="0" xfId="0" applyFont="1" applyFill="1" applyAlignment="1" applyProtection="1">
      <alignment horizontal="justify"/>
    </xf>
    <xf numFmtId="0" fontId="31" fillId="0" borderId="0" xfId="0" applyFont="1" applyAlignment="1" applyProtection="1">
      <alignment horizontal="justify" vertical="top"/>
    </xf>
    <xf numFmtId="0" fontId="39" fillId="10" borderId="22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31" fillId="0" borderId="0" xfId="0" applyFont="1" applyAlignment="1">
      <alignment horizontal="justify" vertical="top"/>
    </xf>
    <xf numFmtId="0" fontId="4" fillId="10" borderId="0" xfId="0" applyFont="1" applyFill="1" applyAlignment="1">
      <alignment horizontal="justify"/>
    </xf>
  </cellXfs>
  <cellStyles count="12">
    <cellStyle name="Comma 3" xfId="4"/>
    <cellStyle name="Navadno" xfId="0" builtinId="0"/>
    <cellStyle name="Navadno 2" xfId="7"/>
    <cellStyle name="Navadno 2 2" xfId="10"/>
    <cellStyle name="Navadno_PONUDBA-nadstr.kontejnerja" xfId="5"/>
    <cellStyle name="Navadno_POPIS DEL-vodovod-PZI" xfId="8"/>
    <cellStyle name="Navadno_popis-splošno-zun.ured" xfId="3"/>
    <cellStyle name="Normal 4" xfId="11"/>
    <cellStyle name="Vejica 2" xfId="2"/>
    <cellStyle name="Vejica 3" xfId="6"/>
    <cellStyle name="Vejica_515-vodovod,popis" xfId="9"/>
    <cellStyle name="Vejica_popis-splošno-zun.ured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8:I19"/>
  <sheetViews>
    <sheetView view="pageLayout" topLeftCell="A16" zoomScaleNormal="100" workbookViewId="0">
      <selection activeCell="E29" sqref="E29"/>
    </sheetView>
  </sheetViews>
  <sheetFormatPr defaultRowHeight="15"/>
  <sheetData>
    <row r="8" spans="1:9" ht="26.25">
      <c r="A8" s="550" t="s">
        <v>598</v>
      </c>
      <c r="B8" s="550"/>
      <c r="C8" s="550"/>
      <c r="D8" s="550"/>
      <c r="E8" s="550"/>
      <c r="F8" s="550"/>
      <c r="G8" s="550"/>
      <c r="H8" s="550"/>
      <c r="I8" s="550"/>
    </row>
    <row r="9" spans="1:9" ht="26.25">
      <c r="A9" s="81"/>
      <c r="B9" s="81"/>
      <c r="C9" s="81"/>
      <c r="D9" s="81"/>
      <c r="E9" s="81"/>
      <c r="F9" s="81"/>
      <c r="G9" s="81"/>
      <c r="H9" s="81"/>
      <c r="I9" s="81"/>
    </row>
    <row r="10" spans="1:9">
      <c r="A10" s="551"/>
      <c r="B10" s="551"/>
      <c r="C10" s="551"/>
      <c r="D10" s="551"/>
      <c r="E10" s="551"/>
      <c r="F10" s="551"/>
      <c r="G10" s="551"/>
      <c r="H10" s="551"/>
      <c r="I10" s="551"/>
    </row>
    <row r="11" spans="1:9">
      <c r="A11" s="554" t="s">
        <v>733</v>
      </c>
      <c r="B11" s="555"/>
      <c r="C11" s="555"/>
      <c r="D11" s="555"/>
      <c r="E11" s="555"/>
      <c r="F11" s="555"/>
      <c r="G11" s="555"/>
      <c r="H11" s="555"/>
      <c r="I11" s="555"/>
    </row>
    <row r="12" spans="1:9">
      <c r="A12" s="555"/>
      <c r="B12" s="555"/>
      <c r="C12" s="555"/>
      <c r="D12" s="555"/>
      <c r="E12" s="555"/>
      <c r="F12" s="555"/>
      <c r="G12" s="555"/>
      <c r="H12" s="555"/>
      <c r="I12" s="555"/>
    </row>
    <row r="13" spans="1:9">
      <c r="A13" s="555"/>
      <c r="B13" s="555"/>
      <c r="C13" s="555"/>
      <c r="D13" s="555"/>
      <c r="E13" s="555"/>
      <c r="F13" s="555"/>
      <c r="G13" s="555"/>
      <c r="H13" s="555"/>
      <c r="I13" s="555"/>
    </row>
    <row r="14" spans="1:9" ht="15.75">
      <c r="A14" s="552"/>
      <c r="B14" s="553"/>
      <c r="C14" s="552"/>
      <c r="D14" s="552"/>
      <c r="E14" s="552"/>
      <c r="F14" s="552"/>
      <c r="G14" s="552"/>
      <c r="H14" s="552"/>
      <c r="I14" s="552"/>
    </row>
    <row r="15" spans="1:9" ht="18">
      <c r="A15" s="548"/>
      <c r="B15" s="548"/>
      <c r="C15" s="548"/>
      <c r="D15" s="548"/>
      <c r="E15" s="548"/>
      <c r="F15" s="548"/>
      <c r="G15" s="548"/>
      <c r="H15" s="548"/>
      <c r="I15" s="548"/>
    </row>
    <row r="16" spans="1:9" ht="18">
      <c r="A16" s="548"/>
      <c r="B16" s="548"/>
      <c r="C16" s="548"/>
      <c r="D16" s="548"/>
      <c r="E16" s="548"/>
      <c r="F16" s="548"/>
      <c r="G16" s="548"/>
      <c r="H16" s="548"/>
      <c r="I16" s="548"/>
    </row>
    <row r="17" spans="1:9">
      <c r="A17" s="164"/>
      <c r="B17" s="164"/>
      <c r="C17" s="164"/>
      <c r="D17" s="164"/>
      <c r="E17" s="164"/>
      <c r="F17" s="164"/>
      <c r="G17" s="164"/>
      <c r="H17" s="164"/>
      <c r="I17" s="164"/>
    </row>
    <row r="18" spans="1:9">
      <c r="A18" s="164"/>
      <c r="B18" s="164"/>
      <c r="C18" s="164"/>
      <c r="D18" s="164"/>
      <c r="E18" s="164"/>
      <c r="F18" s="164"/>
      <c r="G18" s="164"/>
      <c r="H18" s="164"/>
      <c r="I18" s="164"/>
    </row>
    <row r="19" spans="1:9" ht="26.25">
      <c r="A19" s="549"/>
      <c r="B19" s="549"/>
      <c r="C19" s="549"/>
      <c r="D19" s="549"/>
      <c r="E19" s="549"/>
      <c r="F19" s="549"/>
      <c r="G19" s="549"/>
      <c r="H19" s="549"/>
      <c r="I19" s="549"/>
    </row>
  </sheetData>
  <sheetProtection password="CA57" sheet="1" objects="1" scenarios="1"/>
  <mergeCells count="7">
    <mergeCell ref="A16:I16"/>
    <mergeCell ref="A19:I19"/>
    <mergeCell ref="A8:I8"/>
    <mergeCell ref="A10:I10"/>
    <mergeCell ref="A14:I14"/>
    <mergeCell ref="A15:I15"/>
    <mergeCell ref="A11:I13"/>
  </mergeCells>
  <pageMargins left="0.7" right="0.7" top="0.75" bottom="0.75" header="0.3" footer="0.3"/>
  <pageSetup paperSize="9" orientation="portrait" r:id="rId1"/>
  <headerFooter>
    <oddFooter xml:space="preserve">&amp;C&amp;9&amp;K00-023Projektantski popis del, PZI Spodnje Gorje&amp;11&amp;K01+000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P30"/>
  <sheetViews>
    <sheetView topLeftCell="A13" workbookViewId="0">
      <selection activeCell="A17" sqref="A17:F17"/>
    </sheetView>
  </sheetViews>
  <sheetFormatPr defaultRowHeight="15"/>
  <cols>
    <col min="2" max="2" width="7" customWidth="1"/>
    <col min="3" max="3" width="44.42578125" customWidth="1"/>
    <col min="4" max="4" width="6.7109375" customWidth="1"/>
    <col min="7" max="7" width="13.140625" bestFit="1" customWidth="1"/>
    <col min="9" max="9" width="5" bestFit="1" customWidth="1"/>
    <col min="10" max="10" width="4" customWidth="1"/>
    <col min="11" max="11" width="6" bestFit="1" customWidth="1"/>
    <col min="12" max="12" width="4.140625" customWidth="1"/>
    <col min="13" max="13" width="13.85546875" bestFit="1" customWidth="1"/>
    <col min="14" max="14" width="37" customWidth="1"/>
  </cols>
  <sheetData>
    <row r="1" spans="1:16">
      <c r="A1" t="s">
        <v>617</v>
      </c>
    </row>
    <row r="2" spans="1:16" ht="18" customHeight="1">
      <c r="A2" s="558" t="s">
        <v>618</v>
      </c>
      <c r="B2" s="559"/>
      <c r="C2" s="559"/>
      <c r="D2" s="559"/>
      <c r="E2" s="559"/>
      <c r="F2" s="559"/>
    </row>
    <row r="3" spans="1:16" ht="18" customHeight="1">
      <c r="A3" s="558" t="s">
        <v>580</v>
      </c>
      <c r="B3" s="559"/>
      <c r="C3" s="559"/>
      <c r="D3" s="559"/>
      <c r="E3" s="559"/>
      <c r="F3" s="559"/>
      <c r="G3" s="60"/>
      <c r="H3" s="60"/>
      <c r="I3" s="60"/>
      <c r="J3" s="60"/>
      <c r="K3" s="60"/>
      <c r="L3" s="60"/>
      <c r="M3" s="60"/>
    </row>
    <row r="4" spans="1:16" s="74" customFormat="1" ht="36" customHeight="1">
      <c r="A4" s="558" t="s">
        <v>581</v>
      </c>
      <c r="B4" s="559"/>
      <c r="C4" s="559"/>
      <c r="D4" s="559"/>
      <c r="E4" s="559"/>
      <c r="F4" s="559"/>
      <c r="G4" s="88"/>
      <c r="H4" s="89"/>
      <c r="I4" s="89"/>
      <c r="J4" s="89"/>
      <c r="K4" s="89"/>
      <c r="L4" s="89"/>
      <c r="M4" s="90"/>
      <c r="N4" s="73"/>
    </row>
    <row r="5" spans="1:16" ht="36" customHeight="1">
      <c r="A5" s="558" t="s">
        <v>582</v>
      </c>
      <c r="B5" s="559"/>
      <c r="C5" s="559"/>
      <c r="D5" s="559"/>
      <c r="E5" s="559"/>
      <c r="F5" s="559"/>
      <c r="G5" s="60"/>
      <c r="H5" s="60"/>
      <c r="I5" s="60"/>
      <c r="J5" s="60"/>
      <c r="K5" s="60"/>
      <c r="L5" s="60"/>
      <c r="M5" s="60"/>
    </row>
    <row r="6" spans="1:16" ht="50.1" customHeight="1">
      <c r="A6" s="558" t="s">
        <v>583</v>
      </c>
      <c r="B6" s="559"/>
      <c r="C6" s="559"/>
      <c r="D6" s="559"/>
      <c r="E6" s="559"/>
      <c r="F6" s="559"/>
      <c r="G6" s="91"/>
      <c r="H6" s="92"/>
      <c r="I6" s="92"/>
      <c r="J6" s="92"/>
      <c r="K6" s="92"/>
      <c r="L6" s="92"/>
      <c r="M6" s="93"/>
      <c r="N6" s="70"/>
      <c r="O6" s="71"/>
      <c r="P6" s="71"/>
    </row>
    <row r="7" spans="1:16" ht="18" customHeight="1">
      <c r="A7" s="558" t="s">
        <v>584</v>
      </c>
      <c r="B7" s="559"/>
      <c r="C7" s="559"/>
      <c r="D7" s="559"/>
      <c r="E7" s="559"/>
      <c r="F7" s="559"/>
      <c r="G7" s="60"/>
      <c r="H7" s="60"/>
      <c r="I7" s="60"/>
      <c r="J7" s="60"/>
      <c r="K7" s="60"/>
      <c r="L7" s="60"/>
      <c r="M7" s="60"/>
    </row>
    <row r="8" spans="1:16" ht="18" customHeight="1">
      <c r="A8" s="558" t="s">
        <v>585</v>
      </c>
      <c r="B8" s="559"/>
      <c r="C8" s="559"/>
      <c r="D8" s="559"/>
      <c r="E8" s="559"/>
      <c r="F8" s="559"/>
      <c r="G8" s="94"/>
      <c r="H8" s="61"/>
      <c r="I8" s="61"/>
      <c r="J8" s="61"/>
      <c r="K8" s="61"/>
      <c r="L8" s="61"/>
      <c r="M8" s="94"/>
      <c r="N8" s="72"/>
      <c r="O8" s="26"/>
    </row>
    <row r="9" spans="1:16" ht="36" customHeight="1">
      <c r="A9" s="558" t="s">
        <v>586</v>
      </c>
      <c r="B9" s="559"/>
      <c r="C9" s="559"/>
      <c r="D9" s="559"/>
      <c r="E9" s="559"/>
      <c r="F9" s="559"/>
      <c r="G9" s="94"/>
      <c r="H9" s="61"/>
      <c r="I9" s="61"/>
      <c r="J9" s="61"/>
      <c r="K9" s="61"/>
      <c r="L9" s="61"/>
      <c r="M9" s="94"/>
      <c r="N9" s="72"/>
      <c r="O9" s="26"/>
    </row>
    <row r="10" spans="1:16" ht="18" customHeight="1">
      <c r="A10" s="558" t="s">
        <v>587</v>
      </c>
      <c r="B10" s="559"/>
      <c r="C10" s="559"/>
      <c r="D10" s="559"/>
      <c r="E10" s="559"/>
      <c r="F10" s="559"/>
      <c r="G10" s="94"/>
      <c r="H10" s="61"/>
      <c r="I10" s="61"/>
      <c r="J10" s="61"/>
      <c r="K10" s="61"/>
      <c r="L10" s="61"/>
      <c r="M10" s="94"/>
      <c r="N10" s="72"/>
      <c r="O10" s="26"/>
    </row>
    <row r="11" spans="1:16" ht="36" customHeight="1">
      <c r="A11" s="558" t="s">
        <v>588</v>
      </c>
      <c r="B11" s="559"/>
      <c r="C11" s="559"/>
      <c r="D11" s="559"/>
      <c r="E11" s="559"/>
      <c r="F11" s="559"/>
    </row>
    <row r="12" spans="1:16" ht="18" customHeight="1">
      <c r="A12" s="558" t="s">
        <v>589</v>
      </c>
      <c r="B12" s="559"/>
      <c r="C12" s="559"/>
      <c r="D12" s="559"/>
      <c r="E12" s="559"/>
      <c r="F12" s="559"/>
    </row>
    <row r="13" spans="1:16" ht="18" customHeight="1">
      <c r="A13" s="69" t="s">
        <v>590</v>
      </c>
    </row>
    <row r="14" spans="1:16" ht="18" customHeight="1">
      <c r="A14" s="558" t="s">
        <v>591</v>
      </c>
      <c r="B14" s="559"/>
      <c r="C14" s="559"/>
      <c r="D14" s="559"/>
      <c r="E14" s="559"/>
      <c r="F14" s="559"/>
    </row>
    <row r="15" spans="1:16" ht="50.1" customHeight="1">
      <c r="A15" s="558" t="s">
        <v>592</v>
      </c>
      <c r="B15" s="559"/>
      <c r="C15" s="559"/>
      <c r="D15" s="559"/>
      <c r="E15" s="559"/>
      <c r="F15" s="559"/>
    </row>
    <row r="16" spans="1:16" ht="50.1" customHeight="1">
      <c r="A16" s="558" t="s">
        <v>593</v>
      </c>
      <c r="B16" s="559"/>
      <c r="C16" s="559"/>
      <c r="D16" s="559"/>
      <c r="E16" s="559"/>
      <c r="F16" s="559"/>
    </row>
    <row r="17" spans="1:6" ht="36" customHeight="1">
      <c r="A17" s="558" t="s">
        <v>594</v>
      </c>
      <c r="B17" s="559"/>
      <c r="C17" s="559"/>
      <c r="D17" s="559"/>
      <c r="E17" s="559"/>
      <c r="F17" s="559"/>
    </row>
    <row r="18" spans="1:6" ht="60" customHeight="1">
      <c r="A18" s="558" t="s">
        <v>595</v>
      </c>
      <c r="B18" s="559"/>
      <c r="C18" s="559"/>
      <c r="D18" s="559"/>
      <c r="E18" s="559"/>
      <c r="F18" s="559"/>
    </row>
    <row r="19" spans="1:6" ht="60" customHeight="1" thickBot="1">
      <c r="A19" s="559"/>
      <c r="B19" s="559"/>
      <c r="C19" s="559"/>
      <c r="D19" s="559"/>
      <c r="E19" s="559"/>
      <c r="F19" s="559"/>
    </row>
    <row r="20" spans="1:6" ht="94.5">
      <c r="A20" s="154"/>
      <c r="B20" s="154"/>
      <c r="C20" s="480" t="s">
        <v>707</v>
      </c>
      <c r="D20" s="154"/>
      <c r="E20" s="154"/>
      <c r="F20" s="154"/>
    </row>
    <row r="21" spans="1:6" ht="27.75" customHeight="1" thickBot="1">
      <c r="C21" s="481"/>
    </row>
    <row r="22" spans="1:6" ht="15.75" thickBot="1"/>
    <row r="23" spans="1:6">
      <c r="A23" s="587" t="s">
        <v>619</v>
      </c>
      <c r="B23" s="588"/>
      <c r="C23" s="588"/>
      <c r="D23" s="588"/>
      <c r="E23" s="588"/>
      <c r="F23" s="589"/>
    </row>
    <row r="24" spans="1:6">
      <c r="A24" s="590"/>
      <c r="B24" s="591"/>
      <c r="C24" s="591"/>
      <c r="D24" s="591"/>
      <c r="E24" s="591"/>
      <c r="F24" s="592"/>
    </row>
    <row r="25" spans="1:6" ht="29.25" customHeight="1" thickBot="1">
      <c r="A25" s="593"/>
      <c r="B25" s="594"/>
      <c r="C25" s="594"/>
      <c r="D25" s="594"/>
      <c r="E25" s="594"/>
      <c r="F25" s="595"/>
    </row>
    <row r="26" spans="1:6">
      <c r="A26" s="49"/>
      <c r="B26" s="50"/>
      <c r="C26" s="49"/>
      <c r="D26" s="49"/>
      <c r="E26" s="49"/>
      <c r="F26" s="49"/>
    </row>
    <row r="27" spans="1:6" ht="15.75" thickBot="1">
      <c r="A27" s="49"/>
      <c r="B27" s="50"/>
      <c r="C27" s="49"/>
      <c r="D27" s="49"/>
      <c r="E27" s="49"/>
      <c r="F27" s="49"/>
    </row>
    <row r="28" spans="1:6">
      <c r="A28" s="563" t="s">
        <v>620</v>
      </c>
      <c r="B28" s="564"/>
      <c r="C28" s="564"/>
      <c r="D28" s="564"/>
      <c r="E28" s="564"/>
      <c r="F28" s="596"/>
    </row>
    <row r="29" spans="1:6">
      <c r="A29" s="565"/>
      <c r="B29" s="566"/>
      <c r="C29" s="566"/>
      <c r="D29" s="566"/>
      <c r="E29" s="566"/>
      <c r="F29" s="597"/>
    </row>
    <row r="30" spans="1:6" ht="26.25" customHeight="1" thickBot="1">
      <c r="A30" s="567"/>
      <c r="B30" s="568"/>
      <c r="C30" s="568"/>
      <c r="D30" s="568"/>
      <c r="E30" s="568"/>
      <c r="F30" s="598"/>
    </row>
  </sheetData>
  <sheetProtection password="C997" sheet="1" objects="1" scenarios="1"/>
  <mergeCells count="18">
    <mergeCell ref="A14:F14"/>
    <mergeCell ref="A15:F15"/>
    <mergeCell ref="A9:F9"/>
    <mergeCell ref="A10:F10"/>
    <mergeCell ref="A11:F11"/>
    <mergeCell ref="A12:F12"/>
    <mergeCell ref="A7:F7"/>
    <mergeCell ref="A8:F8"/>
    <mergeCell ref="A2:F2"/>
    <mergeCell ref="A3:F3"/>
    <mergeCell ref="A4:F4"/>
    <mergeCell ref="A5:F5"/>
    <mergeCell ref="A6:F6"/>
    <mergeCell ref="A16:F16"/>
    <mergeCell ref="A17:F17"/>
    <mergeCell ref="A18:F19"/>
    <mergeCell ref="A23:F25"/>
    <mergeCell ref="A28:F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F54"/>
  <sheetViews>
    <sheetView view="pageLayout" topLeftCell="A49" zoomScaleNormal="100" workbookViewId="0">
      <selection activeCell="C17" sqref="C17"/>
    </sheetView>
  </sheetViews>
  <sheetFormatPr defaultRowHeight="15"/>
  <cols>
    <col min="1" max="1" width="31.5703125" customWidth="1"/>
    <col min="2" max="2" width="13.140625" customWidth="1"/>
    <col min="3" max="3" width="12.5703125" customWidth="1"/>
    <col min="4" max="4" width="13.42578125" customWidth="1"/>
    <col min="5" max="5" width="10" style="49" bestFit="1" customWidth="1"/>
    <col min="6" max="6" width="13.28515625" bestFit="1" customWidth="1"/>
  </cols>
  <sheetData>
    <row r="1" spans="1:6" s="8" customFormat="1" ht="21">
      <c r="A1" s="10" t="s">
        <v>5</v>
      </c>
      <c r="B1" s="11"/>
      <c r="C1" s="11"/>
      <c r="D1" s="12"/>
      <c r="E1" s="496"/>
    </row>
    <row r="2" spans="1:6" s="8" customFormat="1" ht="21">
      <c r="A2" s="9"/>
      <c r="B2" s="9"/>
      <c r="C2" s="9"/>
      <c r="D2" s="9"/>
      <c r="E2" s="496"/>
    </row>
    <row r="3" spans="1:6">
      <c r="A3" s="1" t="s">
        <v>0</v>
      </c>
      <c r="B3" s="2" t="s">
        <v>1</v>
      </c>
      <c r="C3" s="2" t="s">
        <v>2</v>
      </c>
      <c r="D3" s="2" t="s">
        <v>3</v>
      </c>
    </row>
    <row r="4" spans="1:6">
      <c r="A4" s="16" t="s">
        <v>4</v>
      </c>
      <c r="B4" s="3">
        <f>'trasa ceste'!G3</f>
        <v>10600</v>
      </c>
      <c r="C4" s="3">
        <f>B4*0.22</f>
        <v>2332</v>
      </c>
      <c r="D4" s="3">
        <f>B4+C4</f>
        <v>12932</v>
      </c>
      <c r="E4" s="49" t="s">
        <v>716</v>
      </c>
    </row>
    <row r="5" spans="1:6">
      <c r="A5" s="16" t="s">
        <v>599</v>
      </c>
      <c r="B5" s="3">
        <f>'prestavitev kapelice'!H3</f>
        <v>0</v>
      </c>
      <c r="C5" s="3">
        <f>B5*0.22</f>
        <v>0</v>
      </c>
      <c r="D5" s="3">
        <f>B5+C5</f>
        <v>0</v>
      </c>
    </row>
    <row r="6" spans="1:6">
      <c r="A6" s="16" t="s">
        <v>600</v>
      </c>
      <c r="B6" s="3">
        <f>'oporne in podporne konstr'!H5</f>
        <v>9750</v>
      </c>
      <c r="C6" s="3">
        <f>B6*0.22</f>
        <v>2145</v>
      </c>
      <c r="D6" s="3">
        <f>B6+C6</f>
        <v>11895</v>
      </c>
      <c r="E6" s="49" t="s">
        <v>716</v>
      </c>
      <c r="F6" s="87"/>
    </row>
    <row r="7" spans="1:6">
      <c r="A7" s="4" t="s">
        <v>601</v>
      </c>
      <c r="B7" s="5">
        <f>'oporne in podporne konstr'!J7</f>
        <v>0</v>
      </c>
      <c r="C7" s="5">
        <f>B7*0.22</f>
        <v>0</v>
      </c>
      <c r="D7" s="5">
        <f>B7+C7</f>
        <v>0</v>
      </c>
    </row>
    <row r="8" spans="1:6">
      <c r="A8" s="4" t="s">
        <v>602</v>
      </c>
      <c r="B8" s="5">
        <f>'oporne in podporne konstr'!J66</f>
        <v>0</v>
      </c>
      <c r="C8" s="5">
        <f t="shared" ref="C8:C25" si="0">B8*0.22</f>
        <v>0</v>
      </c>
      <c r="D8" s="5">
        <f t="shared" ref="D8:D21" si="1">B8+C8</f>
        <v>0</v>
      </c>
    </row>
    <row r="9" spans="1:6">
      <c r="A9" s="4" t="s">
        <v>603</v>
      </c>
      <c r="B9" s="5">
        <f>'oporne in podporne konstr'!J110</f>
        <v>0</v>
      </c>
      <c r="C9" s="5">
        <f t="shared" si="0"/>
        <v>0</v>
      </c>
      <c r="D9" s="5">
        <f t="shared" si="1"/>
        <v>0</v>
      </c>
    </row>
    <row r="10" spans="1:6">
      <c r="A10" s="4" t="s">
        <v>604</v>
      </c>
      <c r="B10" s="5">
        <f>'oporne in podporne konstr'!J175</f>
        <v>0</v>
      </c>
      <c r="C10" s="5">
        <f t="shared" si="0"/>
        <v>0</v>
      </c>
      <c r="D10" s="5">
        <f t="shared" si="1"/>
        <v>0</v>
      </c>
    </row>
    <row r="11" spans="1:6">
      <c r="A11" s="4" t="s">
        <v>605</v>
      </c>
      <c r="B11" s="5">
        <f>'oporne in podporne konstr'!J238</f>
        <v>0</v>
      </c>
      <c r="C11" s="5">
        <f t="shared" si="0"/>
        <v>0</v>
      </c>
      <c r="D11" s="5">
        <f t="shared" si="1"/>
        <v>0</v>
      </c>
    </row>
    <row r="12" spans="1:6">
      <c r="A12" s="4" t="s">
        <v>606</v>
      </c>
      <c r="B12" s="5">
        <f>'oporne in podporne konstr'!J300</f>
        <v>0</v>
      </c>
      <c r="C12" s="5">
        <f t="shared" si="0"/>
        <v>0</v>
      </c>
      <c r="D12" s="5">
        <f t="shared" si="1"/>
        <v>0</v>
      </c>
    </row>
    <row r="13" spans="1:6">
      <c r="A13" s="4" t="s">
        <v>607</v>
      </c>
      <c r="B13" s="5">
        <f>'oporne in podporne konstr'!J355</f>
        <v>0</v>
      </c>
      <c r="C13" s="5">
        <f t="shared" si="0"/>
        <v>0</v>
      </c>
      <c r="D13" s="5">
        <f t="shared" si="1"/>
        <v>0</v>
      </c>
    </row>
    <row r="14" spans="1:6">
      <c r="A14" s="4" t="s">
        <v>608</v>
      </c>
      <c r="B14" s="5">
        <f>'oporne in podporne konstr'!J415</f>
        <v>0</v>
      </c>
      <c r="C14" s="5">
        <f t="shared" si="0"/>
        <v>0</v>
      </c>
      <c r="D14" s="5">
        <f t="shared" si="1"/>
        <v>0</v>
      </c>
    </row>
    <row r="15" spans="1:6">
      <c r="A15" s="4" t="s">
        <v>609</v>
      </c>
      <c r="B15" s="5">
        <f>'oporne in podporne konstr'!J474</f>
        <v>0</v>
      </c>
      <c r="C15" s="5">
        <f t="shared" si="0"/>
        <v>0</v>
      </c>
      <c r="D15" s="5">
        <f t="shared" si="1"/>
        <v>0</v>
      </c>
    </row>
    <row r="16" spans="1:6">
      <c r="A16" s="4" t="s">
        <v>610</v>
      </c>
      <c r="B16" s="5">
        <f>'oporne in podporne konstr'!J530</f>
        <v>0</v>
      </c>
      <c r="C16" s="5">
        <f t="shared" si="0"/>
        <v>0</v>
      </c>
      <c r="D16" s="5">
        <f t="shared" si="1"/>
        <v>0</v>
      </c>
    </row>
    <row r="17" spans="1:6">
      <c r="A17" s="4" t="s">
        <v>611</v>
      </c>
      <c r="B17" s="5">
        <f>'oporne in podporne konstr'!J602</f>
        <v>0</v>
      </c>
      <c r="C17" s="5">
        <f t="shared" si="0"/>
        <v>0</v>
      </c>
      <c r="D17" s="5">
        <f t="shared" si="1"/>
        <v>0</v>
      </c>
    </row>
    <row r="18" spans="1:6">
      <c r="A18" s="4" t="s">
        <v>612</v>
      </c>
      <c r="B18" s="5">
        <f>'oporne in podporne konstr'!J650</f>
        <v>0</v>
      </c>
      <c r="C18" s="5">
        <f t="shared" si="0"/>
        <v>0</v>
      </c>
      <c r="D18" s="5">
        <f t="shared" si="1"/>
        <v>0</v>
      </c>
    </row>
    <row r="19" spans="1:6">
      <c r="A19" s="4" t="s">
        <v>613</v>
      </c>
      <c r="B19" s="5">
        <f>'oporne in podporne konstr'!J719</f>
        <v>0</v>
      </c>
      <c r="C19" s="5">
        <f t="shared" si="0"/>
        <v>0</v>
      </c>
      <c r="D19" s="5">
        <f t="shared" si="1"/>
        <v>0</v>
      </c>
    </row>
    <row r="20" spans="1:6">
      <c r="A20" s="4" t="s">
        <v>614</v>
      </c>
      <c r="B20" s="5">
        <f>'oporne in podporne konstr'!J786</f>
        <v>0</v>
      </c>
      <c r="C20" s="5">
        <f t="shared" si="0"/>
        <v>0</v>
      </c>
      <c r="D20" s="5">
        <f t="shared" si="1"/>
        <v>0</v>
      </c>
    </row>
    <row r="21" spans="1:6">
      <c r="A21" s="4" t="s">
        <v>615</v>
      </c>
      <c r="B21" s="5">
        <f>'oporne in podporne konstr'!H845</f>
        <v>9750</v>
      </c>
      <c r="C21" s="5">
        <f t="shared" si="0"/>
        <v>2145</v>
      </c>
      <c r="D21" s="5">
        <f t="shared" si="1"/>
        <v>11895</v>
      </c>
      <c r="E21" s="497" t="s">
        <v>717</v>
      </c>
    </row>
    <row r="22" spans="1:6">
      <c r="A22" s="16" t="s">
        <v>616</v>
      </c>
      <c r="B22" s="3">
        <f>'vodenje prometa'!H10</f>
        <v>48500</v>
      </c>
      <c r="C22" s="3">
        <f t="shared" si="0"/>
        <v>10670</v>
      </c>
      <c r="D22" s="3">
        <f t="shared" ref="D22:D28" si="2">B22+C22</f>
        <v>59170</v>
      </c>
      <c r="E22" s="497" t="s">
        <v>717</v>
      </c>
    </row>
    <row r="23" spans="1:6">
      <c r="A23" s="77" t="s">
        <v>626</v>
      </c>
      <c r="B23" s="18">
        <f>'meteorna kanalizacija'!G2</f>
        <v>3250</v>
      </c>
      <c r="C23" s="18">
        <f t="shared" si="0"/>
        <v>715</v>
      </c>
      <c r="D23" s="18">
        <f t="shared" si="2"/>
        <v>3965</v>
      </c>
      <c r="E23" s="49" t="s">
        <v>716</v>
      </c>
      <c r="F23" s="6"/>
    </row>
    <row r="24" spans="1:6">
      <c r="A24" s="77" t="s">
        <v>624</v>
      </c>
      <c r="B24" s="18">
        <f>'El. NN priključek'!F13</f>
        <v>380</v>
      </c>
      <c r="C24" s="18">
        <f t="shared" si="0"/>
        <v>83.6</v>
      </c>
      <c r="D24" s="18">
        <f t="shared" si="2"/>
        <v>463.6</v>
      </c>
      <c r="E24" s="49" t="s">
        <v>716</v>
      </c>
    </row>
    <row r="25" spans="1:6" ht="15.75" thickBot="1">
      <c r="A25" s="16" t="s">
        <v>625</v>
      </c>
      <c r="B25" s="3">
        <f>'El. cestna razsvetljava'!G11</f>
        <v>1600</v>
      </c>
      <c r="C25" s="3">
        <f t="shared" si="0"/>
        <v>352</v>
      </c>
      <c r="D25" s="3">
        <f t="shared" si="2"/>
        <v>1952</v>
      </c>
      <c r="E25" s="49" t="s">
        <v>716</v>
      </c>
    </row>
    <row r="26" spans="1:6" ht="15.75" thickBot="1">
      <c r="A26" s="490" t="s">
        <v>715</v>
      </c>
      <c r="B26" s="491">
        <f>B4+B5+B6+B22+B23+B24+B25</f>
        <v>74080</v>
      </c>
      <c r="C26" s="491">
        <f>B26*0.22</f>
        <v>16297.6</v>
      </c>
      <c r="D26" s="492">
        <f t="shared" si="2"/>
        <v>90377.600000000006</v>
      </c>
    </row>
    <row r="27" spans="1:6" ht="15.75" thickBot="1">
      <c r="A27" s="488" t="s">
        <v>713</v>
      </c>
      <c r="B27" s="489">
        <f>ROUND(B26*0.1,2)</f>
        <v>7408</v>
      </c>
      <c r="C27" s="489">
        <f>ROUND(B27*0.22,2)</f>
        <v>1629.76</v>
      </c>
      <c r="D27" s="489">
        <f t="shared" si="2"/>
        <v>9037.76</v>
      </c>
    </row>
    <row r="28" spans="1:6" ht="17.25" thickTop="1" thickBot="1">
      <c r="A28" s="493" t="s">
        <v>714</v>
      </c>
      <c r="B28" s="494">
        <f>B26+B27</f>
        <v>81488</v>
      </c>
      <c r="C28" s="494">
        <f>C26+C27</f>
        <v>17927.36</v>
      </c>
      <c r="D28" s="495">
        <f t="shared" si="2"/>
        <v>99415.360000000001</v>
      </c>
      <c r="E28" s="498"/>
    </row>
    <row r="29" spans="1:6" ht="15.75" thickTop="1">
      <c r="A29" t="s">
        <v>617</v>
      </c>
    </row>
    <row r="30" spans="1:6">
      <c r="A30" s="556" t="s">
        <v>618</v>
      </c>
      <c r="B30" s="557"/>
      <c r="C30" s="557"/>
      <c r="D30" s="557"/>
      <c r="E30" s="499"/>
    </row>
    <row r="31" spans="1:6">
      <c r="A31" s="556" t="s">
        <v>580</v>
      </c>
      <c r="B31" s="557"/>
      <c r="C31" s="557"/>
      <c r="D31" s="557"/>
    </row>
    <row r="32" spans="1:6">
      <c r="A32" s="558" t="s">
        <v>581</v>
      </c>
      <c r="B32" s="559"/>
      <c r="C32" s="559"/>
      <c r="D32" s="559"/>
    </row>
    <row r="33" spans="1:6" ht="33.950000000000003" customHeight="1">
      <c r="A33" s="558" t="s">
        <v>582</v>
      </c>
      <c r="B33" s="559"/>
      <c r="C33" s="559"/>
      <c r="D33" s="559"/>
    </row>
    <row r="34" spans="1:6" ht="51.95" customHeight="1">
      <c r="A34" s="558" t="s">
        <v>583</v>
      </c>
      <c r="B34" s="559"/>
      <c r="C34" s="559"/>
      <c r="D34" s="559"/>
    </row>
    <row r="35" spans="1:6">
      <c r="A35" s="69" t="s">
        <v>584</v>
      </c>
    </row>
    <row r="36" spans="1:6">
      <c r="A36" s="556" t="s">
        <v>585</v>
      </c>
      <c r="B36" s="557"/>
      <c r="C36" s="557"/>
      <c r="D36" s="557"/>
    </row>
    <row r="37" spans="1:6" ht="33.950000000000003" customHeight="1">
      <c r="A37" s="558" t="s">
        <v>586</v>
      </c>
      <c r="B37" s="559"/>
      <c r="C37" s="559"/>
      <c r="D37" s="559"/>
    </row>
    <row r="38" spans="1:6">
      <c r="A38" s="556" t="s">
        <v>587</v>
      </c>
      <c r="B38" s="557"/>
      <c r="C38" s="557"/>
      <c r="D38" s="557"/>
    </row>
    <row r="39" spans="1:6" ht="33.950000000000003" customHeight="1">
      <c r="A39" s="558" t="s">
        <v>588</v>
      </c>
      <c r="B39" s="559"/>
      <c r="C39" s="559"/>
      <c r="D39" s="559"/>
      <c r="F39" s="87"/>
    </row>
    <row r="40" spans="1:6">
      <c r="A40" s="556" t="s">
        <v>589</v>
      </c>
      <c r="B40" s="557"/>
      <c r="C40" s="557"/>
      <c r="D40" s="557"/>
    </row>
    <row r="41" spans="1:6">
      <c r="A41" s="69" t="s">
        <v>590</v>
      </c>
    </row>
    <row r="42" spans="1:6">
      <c r="A42" s="556" t="s">
        <v>591</v>
      </c>
      <c r="B42" s="557"/>
      <c r="C42" s="557"/>
      <c r="D42" s="557"/>
    </row>
    <row r="43" spans="1:6" ht="33.950000000000003" customHeight="1">
      <c r="A43" s="558" t="s">
        <v>592</v>
      </c>
      <c r="B43" s="559"/>
      <c r="C43" s="559"/>
      <c r="D43" s="559"/>
    </row>
    <row r="44" spans="1:6" ht="48.75" customHeight="1">
      <c r="A44" s="558" t="s">
        <v>593</v>
      </c>
      <c r="B44" s="559"/>
      <c r="C44" s="559"/>
      <c r="D44" s="559"/>
    </row>
    <row r="45" spans="1:6" ht="33.950000000000003" customHeight="1">
      <c r="A45" s="558" t="s">
        <v>594</v>
      </c>
      <c r="B45" s="559"/>
      <c r="C45" s="559"/>
      <c r="D45" s="559"/>
    </row>
    <row r="46" spans="1:6">
      <c r="A46" s="558" t="s">
        <v>595</v>
      </c>
      <c r="B46" s="559"/>
      <c r="C46" s="559"/>
      <c r="D46" s="559"/>
    </row>
    <row r="47" spans="1:6">
      <c r="A47" s="559"/>
      <c r="B47" s="559"/>
      <c r="C47" s="559"/>
      <c r="D47" s="559"/>
    </row>
    <row r="49" spans="1:5" ht="15.75" thickBot="1"/>
    <row r="50" spans="1:5" ht="69.75" customHeight="1" thickBot="1">
      <c r="A50" s="560" t="s">
        <v>718</v>
      </c>
      <c r="B50" s="561"/>
      <c r="C50" s="561"/>
      <c r="D50" s="561"/>
      <c r="E50" s="562"/>
    </row>
    <row r="51" spans="1:5" ht="15.75" thickBot="1"/>
    <row r="52" spans="1:5" ht="15" customHeight="1">
      <c r="A52" s="563" t="s">
        <v>719</v>
      </c>
      <c r="B52" s="564"/>
      <c r="C52" s="564"/>
      <c r="D52" s="564"/>
      <c r="E52" s="564"/>
    </row>
    <row r="53" spans="1:5">
      <c r="A53" s="565"/>
      <c r="B53" s="566"/>
      <c r="C53" s="566"/>
      <c r="D53" s="566"/>
      <c r="E53" s="566"/>
    </row>
    <row r="54" spans="1:5" ht="30" customHeight="1" thickBot="1">
      <c r="A54" s="567"/>
      <c r="B54" s="568"/>
      <c r="C54" s="568"/>
      <c r="D54" s="568"/>
      <c r="E54" s="568"/>
    </row>
  </sheetData>
  <sheetProtection password="CA57" sheet="1" objects="1" scenarios="1"/>
  <dataConsolidate/>
  <mergeCells count="17">
    <mergeCell ref="A50:E50"/>
    <mergeCell ref="A52:E54"/>
    <mergeCell ref="A36:D36"/>
    <mergeCell ref="A40:D40"/>
    <mergeCell ref="A38:D38"/>
    <mergeCell ref="A42:D42"/>
    <mergeCell ref="A37:D37"/>
    <mergeCell ref="A39:D39"/>
    <mergeCell ref="A43:D43"/>
    <mergeCell ref="A44:D44"/>
    <mergeCell ref="A45:D45"/>
    <mergeCell ref="A46:D47"/>
    <mergeCell ref="A30:D30"/>
    <mergeCell ref="A31:D31"/>
    <mergeCell ref="A32:D32"/>
    <mergeCell ref="A33:D33"/>
    <mergeCell ref="A34:D34"/>
  </mergeCells>
  <pageMargins left="0.7" right="0.7" top="0.75" bottom="0.75" header="0.3" footer="0.3"/>
  <pageSetup paperSize="9" orientation="portrait" r:id="rId1"/>
  <headerFooter>
    <oddFooter>&amp;A&amp;RStran &amp;P</oddFooter>
    <firstFooter>&amp;C PZI Spodnje Gorje&amp;R&amp;P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N176"/>
  <sheetViews>
    <sheetView topLeftCell="A19" zoomScaleNormal="100" workbookViewId="0">
      <selection activeCell="C19" sqref="C19"/>
    </sheetView>
  </sheetViews>
  <sheetFormatPr defaultRowHeight="15"/>
  <cols>
    <col min="1" max="1" width="3.7109375" style="54" customWidth="1"/>
    <col min="2" max="2" width="9.140625" style="54"/>
    <col min="3" max="3" width="27.5703125" style="380" customWidth="1"/>
    <col min="4" max="4" width="6" style="54" bestFit="1" customWidth="1"/>
    <col min="5" max="5" width="7.7109375" style="381" bestFit="1" customWidth="1"/>
    <col min="6" max="6" width="12.42578125" style="54" bestFit="1" customWidth="1"/>
    <col min="7" max="7" width="13.140625" style="54" bestFit="1" customWidth="1"/>
    <col min="8" max="8" width="6.85546875" style="500" customWidth="1"/>
    <col min="9" max="16384" width="9.140625" style="23"/>
  </cols>
  <sheetData>
    <row r="1" spans="1:14" ht="18">
      <c r="A1" s="298" t="s">
        <v>724</v>
      </c>
      <c r="B1" s="298"/>
      <c r="C1" s="299"/>
      <c r="D1" s="298"/>
      <c r="E1" s="300"/>
      <c r="F1" s="301"/>
      <c r="G1" s="301"/>
    </row>
    <row r="2" spans="1:14" ht="16.5" thickBot="1">
      <c r="A2" s="304" t="s">
        <v>6</v>
      </c>
      <c r="B2" s="304" t="s">
        <v>7</v>
      </c>
      <c r="C2" s="305" t="s">
        <v>0</v>
      </c>
      <c r="D2" s="304" t="s">
        <v>8</v>
      </c>
      <c r="E2" s="306" t="s">
        <v>9</v>
      </c>
      <c r="F2" s="307" t="s">
        <v>10</v>
      </c>
      <c r="G2" s="307" t="s">
        <v>11</v>
      </c>
    </row>
    <row r="3" spans="1:14">
      <c r="A3" s="33" t="s">
        <v>12</v>
      </c>
      <c r="B3" s="33"/>
      <c r="C3" s="47"/>
      <c r="D3" s="33"/>
      <c r="E3" s="161"/>
      <c r="F3" s="53"/>
      <c r="G3" s="177">
        <f>G8+G27+G38+G43+G49+G56+G62+G69+G75+G80+G86+G93+G98+G116+G124+G131+G138+G143+G148+G154+G165</f>
        <v>10600</v>
      </c>
      <c r="H3" s="500" t="s">
        <v>622</v>
      </c>
    </row>
    <row r="4" spans="1:14">
      <c r="A4" s="33" t="s">
        <v>13</v>
      </c>
      <c r="B4" s="33"/>
      <c r="C4" s="47"/>
      <c r="D4" s="33"/>
      <c r="E4" s="161"/>
      <c r="F4" s="53"/>
      <c r="G4" s="177"/>
    </row>
    <row r="5" spans="1:14">
      <c r="A5" s="33" t="s">
        <v>14</v>
      </c>
      <c r="B5" s="33"/>
      <c r="C5" s="47"/>
      <c r="D5" s="33"/>
      <c r="E5" s="161"/>
      <c r="F5" s="53"/>
      <c r="G5" s="177"/>
    </row>
    <row r="6" spans="1:14" ht="45">
      <c r="A6" s="33"/>
      <c r="B6" s="34" t="s">
        <v>15</v>
      </c>
      <c r="C6" s="35" t="s">
        <v>16</v>
      </c>
      <c r="D6" s="34" t="s">
        <v>17</v>
      </c>
      <c r="E6" s="159">
        <v>0.8</v>
      </c>
      <c r="F6" s="36"/>
      <c r="G6" s="173">
        <f>E6*ROUND(F6,2)</f>
        <v>0</v>
      </c>
      <c r="J6" s="482"/>
    </row>
    <row r="7" spans="1:14" ht="45">
      <c r="A7" s="33"/>
      <c r="B7" s="44" t="s">
        <v>18</v>
      </c>
      <c r="C7" s="45" t="s">
        <v>19</v>
      </c>
      <c r="D7" s="44" t="s">
        <v>20</v>
      </c>
      <c r="E7" s="160">
        <v>40</v>
      </c>
      <c r="F7" s="46"/>
      <c r="G7" s="173">
        <f>E7*ROUND(F7,2)</f>
        <v>0</v>
      </c>
    </row>
    <row r="8" spans="1:14">
      <c r="A8" s="33"/>
      <c r="B8" s="33"/>
      <c r="C8" s="47"/>
      <c r="D8" s="33"/>
      <c r="E8" s="161"/>
      <c r="F8" s="48" t="s">
        <v>1</v>
      </c>
      <c r="G8" s="176">
        <f>SUM(G6:G7)</f>
        <v>0</v>
      </c>
    </row>
    <row r="9" spans="1:14">
      <c r="A9" s="33"/>
      <c r="B9" s="33"/>
      <c r="C9" s="47"/>
      <c r="D9" s="33"/>
      <c r="E9" s="161"/>
      <c r="F9" s="48" t="s">
        <v>2</v>
      </c>
      <c r="G9" s="176">
        <f>G8*0.22</f>
        <v>0</v>
      </c>
    </row>
    <row r="10" spans="1:14">
      <c r="A10" s="33"/>
      <c r="B10" s="33"/>
      <c r="C10" s="47"/>
      <c r="D10" s="33"/>
      <c r="E10" s="161"/>
      <c r="F10" s="48" t="s">
        <v>3</v>
      </c>
      <c r="G10" s="176">
        <f>G8+G9</f>
        <v>0</v>
      </c>
    </row>
    <row r="11" spans="1:14">
      <c r="A11" s="33" t="s">
        <v>21</v>
      </c>
      <c r="B11" s="33"/>
      <c r="C11" s="47"/>
      <c r="D11" s="33"/>
      <c r="E11" s="161"/>
      <c r="F11" s="53"/>
      <c r="G11" s="177"/>
    </row>
    <row r="12" spans="1:14" ht="45">
      <c r="A12" s="33"/>
      <c r="B12" s="34" t="s">
        <v>22</v>
      </c>
      <c r="C12" s="35" t="s">
        <v>23</v>
      </c>
      <c r="D12" s="34" t="s">
        <v>24</v>
      </c>
      <c r="E12" s="159">
        <v>1000</v>
      </c>
      <c r="F12" s="36"/>
      <c r="G12" s="173">
        <f>E12*ROUND(F12,2)</f>
        <v>0</v>
      </c>
      <c r="N12" s="483"/>
    </row>
    <row r="13" spans="1:14" ht="45">
      <c r="A13" s="33"/>
      <c r="B13" s="34" t="s">
        <v>25</v>
      </c>
      <c r="C13" s="35" t="s">
        <v>26</v>
      </c>
      <c r="D13" s="34" t="s">
        <v>20</v>
      </c>
      <c r="E13" s="159">
        <v>30</v>
      </c>
      <c r="F13" s="36"/>
      <c r="G13" s="173">
        <f>E13*ROUND(F13,2)</f>
        <v>0</v>
      </c>
    </row>
    <row r="14" spans="1:14" ht="45">
      <c r="A14" s="33"/>
      <c r="B14" s="34" t="s">
        <v>27</v>
      </c>
      <c r="C14" s="35" t="s">
        <v>28</v>
      </c>
      <c r="D14" s="34" t="s">
        <v>20</v>
      </c>
      <c r="E14" s="159">
        <v>15</v>
      </c>
      <c r="F14" s="36"/>
      <c r="G14" s="173">
        <f t="shared" ref="G14:G26" si="0">E14*ROUND(F14,2)</f>
        <v>0</v>
      </c>
    </row>
    <row r="15" spans="1:14" ht="39" customHeight="1">
      <c r="A15" s="33"/>
      <c r="B15" s="34" t="s">
        <v>29</v>
      </c>
      <c r="C15" s="35" t="s">
        <v>731</v>
      </c>
      <c r="D15" s="34" t="s">
        <v>20</v>
      </c>
      <c r="E15" s="159">
        <v>30</v>
      </c>
      <c r="F15" s="36"/>
      <c r="G15" s="173">
        <f t="shared" si="0"/>
        <v>0</v>
      </c>
      <c r="H15" s="501" t="s">
        <v>720</v>
      </c>
    </row>
    <row r="16" spans="1:14" ht="36.75" customHeight="1">
      <c r="A16" s="33"/>
      <c r="B16" s="34" t="s">
        <v>30</v>
      </c>
      <c r="C16" s="35" t="s">
        <v>732</v>
      </c>
      <c r="D16" s="34" t="s">
        <v>20</v>
      </c>
      <c r="E16" s="159">
        <v>15</v>
      </c>
      <c r="F16" s="36"/>
      <c r="G16" s="173">
        <f t="shared" si="0"/>
        <v>0</v>
      </c>
      <c r="H16" s="501" t="s">
        <v>720</v>
      </c>
    </row>
    <row r="17" spans="1:8" ht="30">
      <c r="A17" s="33"/>
      <c r="B17" s="34" t="s">
        <v>31</v>
      </c>
      <c r="C17" s="35" t="s">
        <v>32</v>
      </c>
      <c r="D17" s="34" t="s">
        <v>20</v>
      </c>
      <c r="E17" s="159">
        <v>7</v>
      </c>
      <c r="F17" s="36"/>
      <c r="G17" s="173">
        <f t="shared" si="0"/>
        <v>0</v>
      </c>
    </row>
    <row r="18" spans="1:8" ht="30">
      <c r="A18" s="33"/>
      <c r="B18" s="34" t="s">
        <v>33</v>
      </c>
      <c r="C18" s="35" t="s">
        <v>34</v>
      </c>
      <c r="D18" s="34" t="s">
        <v>20</v>
      </c>
      <c r="E18" s="159">
        <v>4</v>
      </c>
      <c r="F18" s="36"/>
      <c r="G18" s="173">
        <f t="shared" si="0"/>
        <v>0</v>
      </c>
    </row>
    <row r="19" spans="1:8" ht="60">
      <c r="A19" s="33"/>
      <c r="B19" s="34" t="s">
        <v>35</v>
      </c>
      <c r="C19" s="35" t="s">
        <v>36</v>
      </c>
      <c r="D19" s="34" t="s">
        <v>37</v>
      </c>
      <c r="E19" s="159">
        <v>35</v>
      </c>
      <c r="F19" s="36"/>
      <c r="G19" s="173">
        <f t="shared" si="0"/>
        <v>0</v>
      </c>
      <c r="H19" s="501" t="s">
        <v>720</v>
      </c>
    </row>
    <row r="20" spans="1:8">
      <c r="A20" s="33"/>
      <c r="B20" s="34" t="s">
        <v>38</v>
      </c>
      <c r="C20" s="35" t="s">
        <v>39</v>
      </c>
      <c r="D20" s="34" t="s">
        <v>20</v>
      </c>
      <c r="E20" s="159">
        <v>12</v>
      </c>
      <c r="F20" s="36"/>
      <c r="G20" s="173">
        <f t="shared" si="0"/>
        <v>0</v>
      </c>
    </row>
    <row r="21" spans="1:8" ht="30">
      <c r="A21" s="33"/>
      <c r="B21" s="34" t="s">
        <v>40</v>
      </c>
      <c r="C21" s="35" t="s">
        <v>41</v>
      </c>
      <c r="D21" s="34" t="s">
        <v>20</v>
      </c>
      <c r="E21" s="159">
        <v>1</v>
      </c>
      <c r="F21" s="36"/>
      <c r="G21" s="173">
        <f t="shared" si="0"/>
        <v>0</v>
      </c>
    </row>
    <row r="22" spans="1:8" ht="30">
      <c r="A22" s="33"/>
      <c r="B22" s="34" t="s">
        <v>42</v>
      </c>
      <c r="C22" s="35" t="s">
        <v>43</v>
      </c>
      <c r="D22" s="34" t="s">
        <v>20</v>
      </c>
      <c r="E22" s="159">
        <v>3</v>
      </c>
      <c r="F22" s="36"/>
      <c r="G22" s="173">
        <f t="shared" si="0"/>
        <v>0</v>
      </c>
    </row>
    <row r="23" spans="1:8" ht="60">
      <c r="A23" s="33"/>
      <c r="B23" s="34" t="s">
        <v>44</v>
      </c>
      <c r="C23" s="35" t="s">
        <v>45</v>
      </c>
      <c r="D23" s="34" t="s">
        <v>24</v>
      </c>
      <c r="E23" s="159">
        <v>4120</v>
      </c>
      <c r="F23" s="36"/>
      <c r="G23" s="173">
        <f t="shared" si="0"/>
        <v>0</v>
      </c>
      <c r="H23" s="501" t="s">
        <v>720</v>
      </c>
    </row>
    <row r="24" spans="1:8" ht="45">
      <c r="A24" s="33"/>
      <c r="B24" s="34" t="s">
        <v>46</v>
      </c>
      <c r="C24" s="35" t="s">
        <v>47</v>
      </c>
      <c r="D24" s="34" t="s">
        <v>37</v>
      </c>
      <c r="E24" s="159">
        <v>115</v>
      </c>
      <c r="F24" s="36"/>
      <c r="G24" s="173">
        <f t="shared" si="0"/>
        <v>0</v>
      </c>
    </row>
    <row r="25" spans="1:8" ht="30">
      <c r="A25" s="33"/>
      <c r="B25" s="34" t="s">
        <v>48</v>
      </c>
      <c r="C25" s="35" t="s">
        <v>49</v>
      </c>
      <c r="D25" s="34" t="s">
        <v>24</v>
      </c>
      <c r="E25" s="159">
        <v>170</v>
      </c>
      <c r="F25" s="36"/>
      <c r="G25" s="173">
        <f t="shared" si="0"/>
        <v>0</v>
      </c>
    </row>
    <row r="26" spans="1:8" ht="60">
      <c r="A26" s="33"/>
      <c r="B26" s="44" t="s">
        <v>50</v>
      </c>
      <c r="C26" s="45" t="s">
        <v>51</v>
      </c>
      <c r="D26" s="44" t="s">
        <v>37</v>
      </c>
      <c r="E26" s="160">
        <v>20</v>
      </c>
      <c r="F26" s="46"/>
      <c r="G26" s="173">
        <f t="shared" si="0"/>
        <v>0</v>
      </c>
      <c r="H26" s="501" t="s">
        <v>720</v>
      </c>
    </row>
    <row r="27" spans="1:8">
      <c r="A27" s="33"/>
      <c r="B27" s="33"/>
      <c r="C27" s="47"/>
      <c r="D27" s="33"/>
      <c r="E27" s="161"/>
      <c r="F27" s="48" t="s">
        <v>1</v>
      </c>
      <c r="G27" s="176">
        <f>SUM(G12:G26)</f>
        <v>0</v>
      </c>
    </row>
    <row r="28" spans="1:8">
      <c r="A28" s="33"/>
      <c r="B28" s="33"/>
      <c r="C28" s="47"/>
      <c r="D28" s="33"/>
      <c r="E28" s="161"/>
      <c r="F28" s="48" t="s">
        <v>2</v>
      </c>
      <c r="G28" s="176">
        <f>G27*0.22</f>
        <v>0</v>
      </c>
    </row>
    <row r="29" spans="1:8">
      <c r="A29" s="33"/>
      <c r="B29" s="33"/>
      <c r="C29" s="47"/>
      <c r="D29" s="33"/>
      <c r="E29" s="161"/>
      <c r="F29" s="48" t="s">
        <v>3</v>
      </c>
      <c r="G29" s="176">
        <f>G27+G28</f>
        <v>0</v>
      </c>
    </row>
    <row r="30" spans="1:8">
      <c r="A30" s="33" t="s">
        <v>52</v>
      </c>
      <c r="B30" s="33"/>
      <c r="C30" s="47"/>
      <c r="D30" s="33"/>
      <c r="E30" s="161"/>
      <c r="F30" s="53"/>
      <c r="G30" s="177"/>
    </row>
    <row r="31" spans="1:8">
      <c r="A31" s="33" t="s">
        <v>53</v>
      </c>
      <c r="B31" s="33"/>
      <c r="C31" s="47"/>
      <c r="D31" s="33"/>
      <c r="E31" s="161"/>
      <c r="F31" s="53"/>
      <c r="G31" s="177"/>
    </row>
    <row r="32" spans="1:8" ht="45">
      <c r="A32" s="33"/>
      <c r="B32" s="34" t="s">
        <v>54</v>
      </c>
      <c r="C32" s="35" t="s">
        <v>55</v>
      </c>
      <c r="D32" s="34" t="s">
        <v>56</v>
      </c>
      <c r="E32" s="159">
        <v>80</v>
      </c>
      <c r="F32" s="36"/>
      <c r="G32" s="173">
        <f t="shared" ref="G32:G37" si="1">E32*ROUND(F32,2)</f>
        <v>0</v>
      </c>
    </row>
    <row r="33" spans="1:10" ht="75">
      <c r="A33" s="33"/>
      <c r="B33" s="34" t="s">
        <v>57</v>
      </c>
      <c r="C33" s="35" t="s">
        <v>58</v>
      </c>
      <c r="D33" s="34" t="s">
        <v>56</v>
      </c>
      <c r="E33" s="159">
        <v>350</v>
      </c>
      <c r="F33" s="36"/>
      <c r="G33" s="178">
        <f t="shared" si="1"/>
        <v>0</v>
      </c>
      <c r="H33" s="501" t="s">
        <v>720</v>
      </c>
    </row>
    <row r="34" spans="1:10" ht="60">
      <c r="A34" s="33"/>
      <c r="B34" s="34" t="s">
        <v>59</v>
      </c>
      <c r="C34" s="35" t="s">
        <v>60</v>
      </c>
      <c r="D34" s="34" t="s">
        <v>56</v>
      </c>
      <c r="E34" s="159">
        <v>10</v>
      </c>
      <c r="F34" s="36"/>
      <c r="G34" s="178">
        <f t="shared" si="1"/>
        <v>0</v>
      </c>
      <c r="H34" s="501" t="s">
        <v>720</v>
      </c>
    </row>
    <row r="35" spans="1:10" ht="75">
      <c r="A35" s="33"/>
      <c r="B35" s="34" t="s">
        <v>61</v>
      </c>
      <c r="C35" s="35" t="s">
        <v>62</v>
      </c>
      <c r="D35" s="34" t="s">
        <v>56</v>
      </c>
      <c r="E35" s="159">
        <v>4950</v>
      </c>
      <c r="F35" s="36"/>
      <c r="G35" s="178">
        <f t="shared" si="1"/>
        <v>0</v>
      </c>
      <c r="H35" s="501" t="s">
        <v>720</v>
      </c>
      <c r="I35" s="484"/>
      <c r="J35" s="484"/>
    </row>
    <row r="36" spans="1:10" ht="135">
      <c r="A36" s="33"/>
      <c r="B36" s="34" t="s">
        <v>63</v>
      </c>
      <c r="C36" s="35" t="s">
        <v>64</v>
      </c>
      <c r="D36" s="34" t="s">
        <v>56</v>
      </c>
      <c r="E36" s="159">
        <v>165</v>
      </c>
      <c r="F36" s="36"/>
      <c r="G36" s="178">
        <f t="shared" si="1"/>
        <v>0</v>
      </c>
      <c r="H36" s="501" t="s">
        <v>720</v>
      </c>
      <c r="I36" s="484"/>
      <c r="J36" s="484"/>
    </row>
    <row r="37" spans="1:10" ht="60">
      <c r="A37" s="33"/>
      <c r="B37" s="44" t="s">
        <v>65</v>
      </c>
      <c r="C37" s="45" t="s">
        <v>66</v>
      </c>
      <c r="D37" s="44" t="s">
        <v>56</v>
      </c>
      <c r="E37" s="160">
        <v>50</v>
      </c>
      <c r="F37" s="46"/>
      <c r="G37" s="178">
        <f t="shared" si="1"/>
        <v>0</v>
      </c>
      <c r="H37" s="501" t="s">
        <v>720</v>
      </c>
      <c r="I37" s="484"/>
      <c r="J37" s="484"/>
    </row>
    <row r="38" spans="1:10">
      <c r="A38" s="33"/>
      <c r="B38" s="33"/>
      <c r="C38" s="47"/>
      <c r="D38" s="33"/>
      <c r="E38" s="161"/>
      <c r="F38" s="48" t="s">
        <v>1</v>
      </c>
      <c r="G38" s="176">
        <f>SUM(G32:G37)</f>
        <v>0</v>
      </c>
      <c r="H38" s="502"/>
      <c r="I38" s="484"/>
      <c r="J38" s="484"/>
    </row>
    <row r="39" spans="1:10">
      <c r="A39" s="33"/>
      <c r="B39" s="33"/>
      <c r="C39" s="47"/>
      <c r="D39" s="33"/>
      <c r="E39" s="161"/>
      <c r="F39" s="48" t="s">
        <v>2</v>
      </c>
      <c r="G39" s="176">
        <f>G38*0.22</f>
        <v>0</v>
      </c>
      <c r="H39" s="502"/>
      <c r="I39" s="484"/>
      <c r="J39" s="484"/>
    </row>
    <row r="40" spans="1:10">
      <c r="A40" s="33"/>
      <c r="B40" s="33"/>
      <c r="C40" s="47"/>
      <c r="D40" s="33"/>
      <c r="E40" s="161"/>
      <c r="F40" s="48" t="s">
        <v>3</v>
      </c>
      <c r="G40" s="176">
        <f>G38+G39</f>
        <v>0</v>
      </c>
      <c r="H40" s="502"/>
      <c r="I40" s="484"/>
      <c r="J40" s="484"/>
    </row>
    <row r="41" spans="1:10">
      <c r="A41" s="33" t="s">
        <v>67</v>
      </c>
      <c r="B41" s="33"/>
      <c r="C41" s="47"/>
      <c r="D41" s="33"/>
      <c r="E41" s="161"/>
      <c r="F41" s="53"/>
      <c r="G41" s="177"/>
      <c r="H41" s="502"/>
      <c r="I41" s="484"/>
      <c r="J41" s="484"/>
    </row>
    <row r="42" spans="1:10" ht="30">
      <c r="A42" s="33"/>
      <c r="B42" s="44" t="s">
        <v>68</v>
      </c>
      <c r="C42" s="45" t="s">
        <v>69</v>
      </c>
      <c r="D42" s="44" t="s">
        <v>24</v>
      </c>
      <c r="E42" s="160">
        <v>6400</v>
      </c>
      <c r="F42" s="46"/>
      <c r="G42" s="173">
        <f t="shared" ref="G42" si="2">E42*ROUND(F42,2)</f>
        <v>0</v>
      </c>
      <c r="H42" s="502"/>
      <c r="I42" s="484"/>
      <c r="J42" s="484"/>
    </row>
    <row r="43" spans="1:10">
      <c r="A43" s="33"/>
      <c r="B43" s="33"/>
      <c r="C43" s="47"/>
      <c r="D43" s="33"/>
      <c r="E43" s="161"/>
      <c r="F43" s="48" t="s">
        <v>1</v>
      </c>
      <c r="G43" s="176">
        <f>SUM(G42:G42)</f>
        <v>0</v>
      </c>
      <c r="H43" s="502"/>
      <c r="I43" s="484"/>
      <c r="J43" s="484"/>
    </row>
    <row r="44" spans="1:10">
      <c r="A44" s="33"/>
      <c r="B44" s="33"/>
      <c r="C44" s="47"/>
      <c r="D44" s="33"/>
      <c r="E44" s="161"/>
      <c r="F44" s="48" t="s">
        <v>2</v>
      </c>
      <c r="G44" s="176">
        <f>G43*0.22</f>
        <v>0</v>
      </c>
      <c r="H44" s="502"/>
      <c r="I44" s="484"/>
      <c r="J44" s="484"/>
    </row>
    <row r="45" spans="1:10">
      <c r="A45" s="33"/>
      <c r="B45" s="33"/>
      <c r="C45" s="47"/>
      <c r="D45" s="33"/>
      <c r="E45" s="161"/>
      <c r="F45" s="48" t="s">
        <v>3</v>
      </c>
      <c r="G45" s="176">
        <f>G43+G44</f>
        <v>0</v>
      </c>
      <c r="H45" s="502"/>
      <c r="I45" s="484"/>
      <c r="J45" s="484"/>
    </row>
    <row r="46" spans="1:10">
      <c r="A46" s="33" t="s">
        <v>70</v>
      </c>
      <c r="B46" s="33"/>
      <c r="C46" s="47"/>
      <c r="D46" s="33"/>
      <c r="E46" s="161"/>
      <c r="F46" s="53"/>
      <c r="G46" s="177"/>
      <c r="H46" s="502"/>
      <c r="I46" s="484"/>
      <c r="J46" s="484"/>
    </row>
    <row r="47" spans="1:10" ht="60">
      <c r="A47" s="33"/>
      <c r="B47" s="34" t="s">
        <v>71</v>
      </c>
      <c r="C47" s="35" t="s">
        <v>72</v>
      </c>
      <c r="D47" s="34" t="s">
        <v>56</v>
      </c>
      <c r="E47" s="159">
        <v>10</v>
      </c>
      <c r="F47" s="36"/>
      <c r="G47" s="485">
        <f t="shared" ref="G47:G48" si="3">E47*ROUND(F47,2)</f>
        <v>0</v>
      </c>
      <c r="H47" s="501" t="s">
        <v>720</v>
      </c>
      <c r="I47" s="484"/>
      <c r="J47" s="484"/>
    </row>
    <row r="48" spans="1:10" ht="60">
      <c r="A48" s="33"/>
      <c r="B48" s="44" t="s">
        <v>73</v>
      </c>
      <c r="C48" s="45" t="s">
        <v>74</v>
      </c>
      <c r="D48" s="44" t="s">
        <v>56</v>
      </c>
      <c r="E48" s="160">
        <v>2315</v>
      </c>
      <c r="F48" s="46"/>
      <c r="G48" s="178">
        <f t="shared" si="3"/>
        <v>0</v>
      </c>
      <c r="H48" s="501" t="s">
        <v>720</v>
      </c>
      <c r="I48" s="484"/>
      <c r="J48" s="484"/>
    </row>
    <row r="49" spans="1:10">
      <c r="A49" s="33"/>
      <c r="B49" s="33"/>
      <c r="C49" s="47"/>
      <c r="D49" s="33"/>
      <c r="E49" s="161"/>
      <c r="F49" s="48" t="s">
        <v>1</v>
      </c>
      <c r="G49" s="176">
        <f>SUM(G47:G48)</f>
        <v>0</v>
      </c>
      <c r="H49" s="502"/>
      <c r="I49" s="484"/>
      <c r="J49" s="484"/>
    </row>
    <row r="50" spans="1:10">
      <c r="A50" s="33"/>
      <c r="B50" s="33"/>
      <c r="C50" s="47"/>
      <c r="D50" s="33"/>
      <c r="E50" s="161"/>
      <c r="F50" s="48" t="s">
        <v>2</v>
      </c>
      <c r="G50" s="176">
        <f>G49*0.22</f>
        <v>0</v>
      </c>
      <c r="H50" s="502"/>
      <c r="I50" s="484"/>
      <c r="J50" s="484"/>
    </row>
    <row r="51" spans="1:10">
      <c r="A51" s="33"/>
      <c r="B51" s="33"/>
      <c r="C51" s="47"/>
      <c r="D51" s="33"/>
      <c r="E51" s="161"/>
      <c r="F51" s="48" t="s">
        <v>3</v>
      </c>
      <c r="G51" s="176">
        <f>G49+G50</f>
        <v>0</v>
      </c>
      <c r="H51" s="502"/>
      <c r="I51" s="484"/>
      <c r="J51" s="484"/>
    </row>
    <row r="52" spans="1:10">
      <c r="A52" s="33" t="s">
        <v>75</v>
      </c>
      <c r="B52" s="33"/>
      <c r="C52" s="47"/>
      <c r="D52" s="33"/>
      <c r="E52" s="161"/>
      <c r="F52" s="53"/>
      <c r="G52" s="177"/>
      <c r="H52" s="502"/>
      <c r="I52" s="484"/>
      <c r="J52" s="484"/>
    </row>
    <row r="53" spans="1:10" ht="45">
      <c r="A53" s="33"/>
      <c r="B53" s="34" t="s">
        <v>76</v>
      </c>
      <c r="C53" s="35" t="s">
        <v>77</v>
      </c>
      <c r="D53" s="34" t="s">
        <v>24</v>
      </c>
      <c r="E53" s="159">
        <v>350</v>
      </c>
      <c r="F53" s="36"/>
      <c r="G53" s="173">
        <f t="shared" ref="G53:G55" si="4">E53*ROUND(F53,2)</f>
        <v>0</v>
      </c>
      <c r="H53" s="502"/>
      <c r="I53" s="484"/>
      <c r="J53" s="484"/>
    </row>
    <row r="54" spans="1:10" ht="45">
      <c r="A54" s="33"/>
      <c r="B54" s="34" t="s">
        <v>78</v>
      </c>
      <c r="C54" s="35" t="s">
        <v>79</v>
      </c>
      <c r="D54" s="34" t="s">
        <v>24</v>
      </c>
      <c r="E54" s="159">
        <v>50</v>
      </c>
      <c r="F54" s="36"/>
      <c r="G54" s="173">
        <f t="shared" si="4"/>
        <v>0</v>
      </c>
      <c r="H54" s="502"/>
      <c r="I54" s="484"/>
      <c r="J54" s="484"/>
    </row>
    <row r="55" spans="1:10" ht="30">
      <c r="A55" s="33"/>
      <c r="B55" s="44" t="s">
        <v>80</v>
      </c>
      <c r="C55" s="45" t="s">
        <v>81</v>
      </c>
      <c r="D55" s="44" t="s">
        <v>24</v>
      </c>
      <c r="E55" s="160">
        <v>400</v>
      </c>
      <c r="F55" s="46"/>
      <c r="G55" s="173">
        <f t="shared" si="4"/>
        <v>0</v>
      </c>
      <c r="H55" s="502"/>
      <c r="I55" s="484"/>
      <c r="J55" s="484"/>
    </row>
    <row r="56" spans="1:10">
      <c r="A56" s="33"/>
      <c r="B56" s="33"/>
      <c r="C56" s="47"/>
      <c r="D56" s="33"/>
      <c r="E56" s="161"/>
      <c r="F56" s="48" t="s">
        <v>1</v>
      </c>
      <c r="G56" s="176">
        <f>SUM(G53:G55)</f>
        <v>0</v>
      </c>
      <c r="H56" s="502"/>
      <c r="I56" s="484"/>
      <c r="J56" s="484"/>
    </row>
    <row r="57" spans="1:10">
      <c r="A57" s="33"/>
      <c r="B57" s="33"/>
      <c r="C57" s="47"/>
      <c r="D57" s="33"/>
      <c r="E57" s="161"/>
      <c r="F57" s="48" t="s">
        <v>2</v>
      </c>
      <c r="G57" s="176">
        <f>G56*0.22</f>
        <v>0</v>
      </c>
      <c r="H57" s="502"/>
      <c r="I57" s="484"/>
      <c r="J57" s="484"/>
    </row>
    <row r="58" spans="1:10">
      <c r="A58" s="33"/>
      <c r="B58" s="33"/>
      <c r="C58" s="47"/>
      <c r="D58" s="33"/>
      <c r="E58" s="161"/>
      <c r="F58" s="48" t="s">
        <v>3</v>
      </c>
      <c r="G58" s="176">
        <f>G56+G57</f>
        <v>0</v>
      </c>
      <c r="H58" s="502"/>
      <c r="I58" s="484"/>
      <c r="J58" s="484"/>
    </row>
    <row r="59" spans="1:10">
      <c r="A59" s="33" t="s">
        <v>82</v>
      </c>
      <c r="B59" s="33"/>
      <c r="C59" s="47"/>
      <c r="D59" s="33"/>
      <c r="E59" s="161"/>
      <c r="F59" s="53"/>
      <c r="G59" s="177"/>
      <c r="H59" s="502"/>
      <c r="I59" s="484"/>
      <c r="J59" s="484"/>
    </row>
    <row r="60" spans="1:10" ht="30">
      <c r="A60" s="33"/>
      <c r="B60" s="34" t="s">
        <v>83</v>
      </c>
      <c r="C60" s="35" t="s">
        <v>84</v>
      </c>
      <c r="D60" s="34" t="s">
        <v>85</v>
      </c>
      <c r="E60" s="159">
        <v>1030</v>
      </c>
      <c r="F60" s="36"/>
      <c r="G60" s="178">
        <f t="shared" ref="G60:G61" si="5">E60*ROUND(F60,2)</f>
        <v>0</v>
      </c>
      <c r="H60" s="501" t="s">
        <v>720</v>
      </c>
      <c r="I60" s="484"/>
      <c r="J60" s="484"/>
    </row>
    <row r="61" spans="1:10" ht="45">
      <c r="A61" s="33"/>
      <c r="B61" s="44" t="s">
        <v>86</v>
      </c>
      <c r="C61" s="45" t="s">
        <v>87</v>
      </c>
      <c r="D61" s="44" t="s">
        <v>85</v>
      </c>
      <c r="E61" s="160">
        <v>205</v>
      </c>
      <c r="F61" s="46"/>
      <c r="G61" s="178">
        <f t="shared" si="5"/>
        <v>0</v>
      </c>
      <c r="H61" s="501" t="s">
        <v>720</v>
      </c>
      <c r="I61" s="484"/>
      <c r="J61" s="484"/>
    </row>
    <row r="62" spans="1:10">
      <c r="A62" s="33"/>
      <c r="B62" s="33"/>
      <c r="C62" s="47"/>
      <c r="D62" s="33"/>
      <c r="E62" s="161"/>
      <c r="F62" s="48" t="s">
        <v>1</v>
      </c>
      <c r="G62" s="486">
        <f>SUM(G60:G61)</f>
        <v>0</v>
      </c>
    </row>
    <row r="63" spans="1:10">
      <c r="A63" s="33"/>
      <c r="B63" s="33"/>
      <c r="C63" s="47"/>
      <c r="D63" s="33"/>
      <c r="E63" s="161"/>
      <c r="F63" s="48" t="s">
        <v>2</v>
      </c>
      <c r="G63" s="486">
        <f>G62*0.22</f>
        <v>0</v>
      </c>
    </row>
    <row r="64" spans="1:10">
      <c r="A64" s="33"/>
      <c r="B64" s="33"/>
      <c r="C64" s="47"/>
      <c r="D64" s="33"/>
      <c r="E64" s="161"/>
      <c r="F64" s="48" t="s">
        <v>3</v>
      </c>
      <c r="G64" s="486">
        <f>G62+G63</f>
        <v>0</v>
      </c>
    </row>
    <row r="65" spans="1:12">
      <c r="A65" s="33" t="s">
        <v>88</v>
      </c>
      <c r="B65" s="33"/>
      <c r="C65" s="47"/>
      <c r="D65" s="33"/>
      <c r="E65" s="161"/>
      <c r="F65" s="53"/>
      <c r="G65" s="177"/>
    </row>
    <row r="66" spans="1:12">
      <c r="A66" s="33" t="s">
        <v>89</v>
      </c>
      <c r="B66" s="33"/>
      <c r="C66" s="47"/>
      <c r="D66" s="33"/>
      <c r="E66" s="161"/>
      <c r="F66" s="53"/>
      <c r="G66" s="177"/>
    </row>
    <row r="67" spans="1:12" ht="60">
      <c r="A67" s="33"/>
      <c r="B67" s="34" t="s">
        <v>90</v>
      </c>
      <c r="C67" s="35" t="s">
        <v>91</v>
      </c>
      <c r="D67" s="34" t="s">
        <v>56</v>
      </c>
      <c r="E67" s="159">
        <v>1430</v>
      </c>
      <c r="F67" s="36"/>
      <c r="G67" s="173">
        <f t="shared" ref="G67:G68" si="6">E67*ROUND(F67,2)</f>
        <v>0</v>
      </c>
    </row>
    <row r="68" spans="1:12" ht="45">
      <c r="A68" s="33"/>
      <c r="B68" s="44" t="s">
        <v>92</v>
      </c>
      <c r="C68" s="45" t="s">
        <v>93</v>
      </c>
      <c r="D68" s="44" t="s">
        <v>24</v>
      </c>
      <c r="E68" s="160">
        <v>3800</v>
      </c>
      <c r="F68" s="46"/>
      <c r="G68" s="173">
        <f t="shared" si="6"/>
        <v>0</v>
      </c>
    </row>
    <row r="69" spans="1:12">
      <c r="A69" s="33"/>
      <c r="B69" s="33"/>
      <c r="C69" s="47"/>
      <c r="D69" s="33"/>
      <c r="E69" s="161"/>
      <c r="F69" s="48" t="s">
        <v>1</v>
      </c>
      <c r="G69" s="176">
        <f>SUM(G67:G68)</f>
        <v>0</v>
      </c>
    </row>
    <row r="70" spans="1:12">
      <c r="A70" s="33"/>
      <c r="B70" s="33"/>
      <c r="C70" s="47"/>
      <c r="D70" s="33"/>
      <c r="E70" s="161"/>
      <c r="F70" s="48" t="s">
        <v>2</v>
      </c>
      <c r="G70" s="176">
        <f>G69*0.22</f>
        <v>0</v>
      </c>
    </row>
    <row r="71" spans="1:12">
      <c r="A71" s="33"/>
      <c r="B71" s="33"/>
      <c r="C71" s="47"/>
      <c r="D71" s="33"/>
      <c r="E71" s="161"/>
      <c r="F71" s="48" t="s">
        <v>3</v>
      </c>
      <c r="G71" s="176">
        <f>G69+G70</f>
        <v>0</v>
      </c>
    </row>
    <row r="72" spans="1:12">
      <c r="A72" s="33" t="s">
        <v>94</v>
      </c>
      <c r="B72" s="33"/>
      <c r="C72" s="47"/>
      <c r="D72" s="33"/>
      <c r="E72" s="161"/>
      <c r="F72" s="53"/>
      <c r="G72" s="177"/>
    </row>
    <row r="73" spans="1:12" ht="75">
      <c r="A73" s="33"/>
      <c r="B73" s="34" t="s">
        <v>95</v>
      </c>
      <c r="C73" s="35" t="s">
        <v>96</v>
      </c>
      <c r="D73" s="34" t="s">
        <v>24</v>
      </c>
      <c r="E73" s="159">
        <v>3900</v>
      </c>
      <c r="F73" s="36"/>
      <c r="G73" s="173">
        <f t="shared" ref="G73:G74" si="7">E73*ROUND(F73,2)</f>
        <v>0</v>
      </c>
    </row>
    <row r="74" spans="1:12" ht="30">
      <c r="A74" s="33"/>
      <c r="B74" s="44" t="s">
        <v>97</v>
      </c>
      <c r="C74" s="45" t="s">
        <v>98</v>
      </c>
      <c r="D74" s="44" t="s">
        <v>24</v>
      </c>
      <c r="E74" s="160">
        <v>3900</v>
      </c>
      <c r="F74" s="46"/>
      <c r="G74" s="173">
        <f t="shared" si="7"/>
        <v>0</v>
      </c>
    </row>
    <row r="75" spans="1:12">
      <c r="A75" s="33"/>
      <c r="B75" s="33"/>
      <c r="C75" s="47"/>
      <c r="D75" s="33"/>
      <c r="E75" s="161"/>
      <c r="F75" s="48" t="s">
        <v>1</v>
      </c>
      <c r="G75" s="176">
        <f>SUM(G73:G74)</f>
        <v>0</v>
      </c>
    </row>
    <row r="76" spans="1:12">
      <c r="A76" s="33"/>
      <c r="B76" s="33"/>
      <c r="C76" s="47"/>
      <c r="D76" s="33"/>
      <c r="E76" s="161"/>
      <c r="F76" s="48" t="s">
        <v>2</v>
      </c>
      <c r="G76" s="176">
        <f>G75*0.22</f>
        <v>0</v>
      </c>
    </row>
    <row r="77" spans="1:12">
      <c r="A77" s="33"/>
      <c r="B77" s="33"/>
      <c r="C77" s="47"/>
      <c r="D77" s="33"/>
      <c r="E77" s="161"/>
      <c r="F77" s="48" t="s">
        <v>3</v>
      </c>
      <c r="G77" s="176">
        <f>G75+G76</f>
        <v>0</v>
      </c>
    </row>
    <row r="78" spans="1:12">
      <c r="A78" s="33" t="s">
        <v>99</v>
      </c>
      <c r="B78" s="33"/>
      <c r="C78" s="47"/>
      <c r="D78" s="33"/>
      <c r="E78" s="161"/>
      <c r="F78" s="53"/>
      <c r="G78" s="177"/>
    </row>
    <row r="79" spans="1:12" ht="105">
      <c r="A79" s="33"/>
      <c r="B79" s="44" t="s">
        <v>100</v>
      </c>
      <c r="C79" s="45" t="s">
        <v>101</v>
      </c>
      <c r="D79" s="44" t="s">
        <v>37</v>
      </c>
      <c r="E79" s="160">
        <v>900</v>
      </c>
      <c r="F79" s="46"/>
      <c r="G79" s="173">
        <f t="shared" ref="G79" si="8">E79*ROUND(F79,2)</f>
        <v>0</v>
      </c>
      <c r="L79" s="483"/>
    </row>
    <row r="80" spans="1:12">
      <c r="A80" s="33"/>
      <c r="B80" s="33"/>
      <c r="C80" s="47"/>
      <c r="D80" s="33"/>
      <c r="E80" s="161"/>
      <c r="F80" s="48" t="s">
        <v>1</v>
      </c>
      <c r="G80" s="176">
        <f>SUM(G79:G79)</f>
        <v>0</v>
      </c>
    </row>
    <row r="81" spans="1:7">
      <c r="A81" s="33"/>
      <c r="B81" s="33"/>
      <c r="C81" s="47"/>
      <c r="D81" s="33"/>
      <c r="E81" s="161"/>
      <c r="F81" s="48" t="s">
        <v>2</v>
      </c>
      <c r="G81" s="176">
        <f>G80*0.22</f>
        <v>0</v>
      </c>
    </row>
    <row r="82" spans="1:7">
      <c r="A82" s="33"/>
      <c r="B82" s="33"/>
      <c r="C82" s="47"/>
      <c r="D82" s="33"/>
      <c r="E82" s="161"/>
      <c r="F82" s="48" t="s">
        <v>3</v>
      </c>
      <c r="G82" s="176">
        <f>G80+G81</f>
        <v>0</v>
      </c>
    </row>
    <row r="83" spans="1:7">
      <c r="A83" s="33" t="s">
        <v>102</v>
      </c>
      <c r="B83" s="33"/>
      <c r="C83" s="47"/>
      <c r="D83" s="33"/>
      <c r="E83" s="161"/>
      <c r="F83" s="53"/>
      <c r="G83" s="177"/>
    </row>
    <row r="84" spans="1:7" ht="75">
      <c r="A84" s="33"/>
      <c r="B84" s="34" t="s">
        <v>103</v>
      </c>
      <c r="C84" s="35" t="s">
        <v>104</v>
      </c>
      <c r="D84" s="34" t="s">
        <v>56</v>
      </c>
      <c r="E84" s="159">
        <v>15</v>
      </c>
      <c r="F84" s="36"/>
      <c r="G84" s="173">
        <f t="shared" ref="G84:G85" si="9">E84*ROUND(F84,2)</f>
        <v>0</v>
      </c>
    </row>
    <row r="85" spans="1:7" ht="45">
      <c r="A85" s="33"/>
      <c r="B85" s="44" t="s">
        <v>105</v>
      </c>
      <c r="C85" s="45" t="s">
        <v>106</v>
      </c>
      <c r="D85" s="44" t="s">
        <v>24</v>
      </c>
      <c r="E85" s="160">
        <v>45</v>
      </c>
      <c r="F85" s="46"/>
      <c r="G85" s="173">
        <f t="shared" si="9"/>
        <v>0</v>
      </c>
    </row>
    <row r="86" spans="1:7">
      <c r="A86" s="33"/>
      <c r="B86" s="33"/>
      <c r="C86" s="47"/>
      <c r="D86" s="33"/>
      <c r="E86" s="161"/>
      <c r="F86" s="48" t="s">
        <v>1</v>
      </c>
      <c r="G86" s="176">
        <f>SUM(G84:G85)</f>
        <v>0</v>
      </c>
    </row>
    <row r="87" spans="1:7">
      <c r="A87" s="33"/>
      <c r="B87" s="33"/>
      <c r="C87" s="47"/>
      <c r="D87" s="33"/>
      <c r="E87" s="161"/>
      <c r="F87" s="48" t="s">
        <v>2</v>
      </c>
      <c r="G87" s="176">
        <f>G86*0.22</f>
        <v>0</v>
      </c>
    </row>
    <row r="88" spans="1:7">
      <c r="A88" s="33"/>
      <c r="B88" s="33"/>
      <c r="C88" s="47"/>
      <c r="D88" s="33"/>
      <c r="E88" s="161"/>
      <c r="F88" s="48" t="s">
        <v>3</v>
      </c>
      <c r="G88" s="176">
        <f>G86+G87</f>
        <v>0</v>
      </c>
    </row>
    <row r="89" spans="1:7">
      <c r="A89" s="33" t="s">
        <v>107</v>
      </c>
      <c r="B89" s="33"/>
      <c r="C89" s="47"/>
      <c r="D89" s="33"/>
      <c r="E89" s="161"/>
      <c r="F89" s="53"/>
      <c r="G89" s="177"/>
    </row>
    <row r="90" spans="1:7">
      <c r="A90" s="33" t="s">
        <v>108</v>
      </c>
      <c r="B90" s="33"/>
      <c r="C90" s="47"/>
      <c r="D90" s="33"/>
      <c r="E90" s="161"/>
      <c r="F90" s="53"/>
      <c r="G90" s="177"/>
    </row>
    <row r="91" spans="1:7" ht="210">
      <c r="A91" s="33"/>
      <c r="B91" s="34" t="s">
        <v>109</v>
      </c>
      <c r="C91" s="35" t="s">
        <v>110</v>
      </c>
      <c r="D91" s="34" t="s">
        <v>37</v>
      </c>
      <c r="E91" s="159">
        <v>86</v>
      </c>
      <c r="F91" s="36"/>
      <c r="G91" s="173">
        <f t="shared" ref="G91:G92" si="10">E91*ROUND(F91,2)</f>
        <v>0</v>
      </c>
    </row>
    <row r="92" spans="1:7" ht="195">
      <c r="A92" s="33"/>
      <c r="B92" s="44" t="s">
        <v>111</v>
      </c>
      <c r="C92" s="45" t="s">
        <v>112</v>
      </c>
      <c r="D92" s="44" t="s">
        <v>37</v>
      </c>
      <c r="E92" s="160">
        <v>560</v>
      </c>
      <c r="F92" s="46"/>
      <c r="G92" s="173">
        <f t="shared" si="10"/>
        <v>0</v>
      </c>
    </row>
    <row r="93" spans="1:7">
      <c r="A93" s="33"/>
      <c r="B93" s="33"/>
      <c r="C93" s="47"/>
      <c r="D93" s="33"/>
      <c r="E93" s="161"/>
      <c r="F93" s="48" t="s">
        <v>1</v>
      </c>
      <c r="G93" s="176">
        <f>SUM(G91:G92)</f>
        <v>0</v>
      </c>
    </row>
    <row r="94" spans="1:7">
      <c r="A94" s="33"/>
      <c r="B94" s="33"/>
      <c r="C94" s="47"/>
      <c r="D94" s="33"/>
      <c r="E94" s="161"/>
      <c r="F94" s="48" t="s">
        <v>2</v>
      </c>
      <c r="G94" s="176">
        <f>G93*0.22</f>
        <v>0</v>
      </c>
    </row>
    <row r="95" spans="1:7">
      <c r="A95" s="33"/>
      <c r="B95" s="33"/>
      <c r="C95" s="47"/>
      <c r="D95" s="33"/>
      <c r="E95" s="161"/>
      <c r="F95" s="48" t="s">
        <v>3</v>
      </c>
      <c r="G95" s="176">
        <f>G93+G94</f>
        <v>0</v>
      </c>
    </row>
    <row r="96" spans="1:7">
      <c r="A96" s="33" t="s">
        <v>113</v>
      </c>
      <c r="B96" s="33"/>
      <c r="C96" s="47"/>
      <c r="D96" s="33"/>
      <c r="E96" s="161"/>
      <c r="F96" s="53"/>
      <c r="G96" s="177"/>
    </row>
    <row r="97" spans="1:7" ht="105">
      <c r="A97" s="33"/>
      <c r="B97" s="44" t="s">
        <v>114</v>
      </c>
      <c r="C97" s="45" t="s">
        <v>115</v>
      </c>
      <c r="D97" s="44" t="s">
        <v>37</v>
      </c>
      <c r="E97" s="160">
        <v>770</v>
      </c>
      <c r="F97" s="46"/>
      <c r="G97" s="173">
        <f t="shared" ref="G97" si="11">E97*ROUND(F97,2)</f>
        <v>0</v>
      </c>
    </row>
    <row r="98" spans="1:7">
      <c r="A98" s="33"/>
      <c r="B98" s="33"/>
      <c r="C98" s="47"/>
      <c r="D98" s="33"/>
      <c r="E98" s="161"/>
      <c r="F98" s="48" t="s">
        <v>1</v>
      </c>
      <c r="G98" s="176">
        <f>SUM(G97:G97)</f>
        <v>0</v>
      </c>
    </row>
    <row r="99" spans="1:7">
      <c r="A99" s="33"/>
      <c r="B99" s="33"/>
      <c r="C99" s="47"/>
      <c r="D99" s="33"/>
      <c r="E99" s="161"/>
      <c r="F99" s="48" t="s">
        <v>2</v>
      </c>
      <c r="G99" s="176">
        <f>G98*0.22</f>
        <v>0</v>
      </c>
    </row>
    <row r="100" spans="1:7">
      <c r="A100" s="33"/>
      <c r="B100" s="33"/>
      <c r="C100" s="47"/>
      <c r="D100" s="33"/>
      <c r="E100" s="161"/>
      <c r="F100" s="48" t="s">
        <v>3</v>
      </c>
      <c r="G100" s="176">
        <f>G98+G99</f>
        <v>0</v>
      </c>
    </row>
    <row r="101" spans="1:7">
      <c r="A101" s="33" t="s">
        <v>116</v>
      </c>
      <c r="B101" s="33"/>
      <c r="C101" s="47"/>
      <c r="D101" s="33"/>
      <c r="E101" s="161"/>
      <c r="F101" s="53"/>
      <c r="G101" s="177"/>
    </row>
    <row r="102" spans="1:7">
      <c r="A102" s="33" t="s">
        <v>117</v>
      </c>
      <c r="B102" s="33"/>
      <c r="C102" s="47"/>
      <c r="D102" s="33"/>
      <c r="E102" s="161"/>
      <c r="F102" s="53"/>
      <c r="G102" s="177"/>
    </row>
    <row r="103" spans="1:7" ht="45">
      <c r="A103" s="33"/>
      <c r="B103" s="34" t="s">
        <v>118</v>
      </c>
      <c r="C103" s="35" t="s">
        <v>119</v>
      </c>
      <c r="D103" s="34" t="s">
        <v>20</v>
      </c>
      <c r="E103" s="159">
        <v>28</v>
      </c>
      <c r="F103" s="36"/>
      <c r="G103" s="173">
        <f t="shared" ref="G103:G115" si="12">E103*ROUND(F103,2)</f>
        <v>0</v>
      </c>
    </row>
    <row r="104" spans="1:7" ht="60">
      <c r="A104" s="33"/>
      <c r="B104" s="34" t="s">
        <v>120</v>
      </c>
      <c r="C104" s="35" t="s">
        <v>121</v>
      </c>
      <c r="D104" s="34" t="s">
        <v>20</v>
      </c>
      <c r="E104" s="159">
        <v>2</v>
      </c>
      <c r="F104" s="36"/>
      <c r="G104" s="173">
        <f t="shared" si="12"/>
        <v>0</v>
      </c>
    </row>
    <row r="105" spans="1:7" ht="60">
      <c r="A105" s="33"/>
      <c r="B105" s="34" t="s">
        <v>122</v>
      </c>
      <c r="C105" s="35" t="s">
        <v>123</v>
      </c>
      <c r="D105" s="34" t="s">
        <v>20</v>
      </c>
      <c r="E105" s="159">
        <v>2</v>
      </c>
      <c r="F105" s="36"/>
      <c r="G105" s="173">
        <f t="shared" si="12"/>
        <v>0</v>
      </c>
    </row>
    <row r="106" spans="1:7" ht="60">
      <c r="A106" s="33"/>
      <c r="B106" s="34" t="s">
        <v>124</v>
      </c>
      <c r="C106" s="35" t="s">
        <v>125</v>
      </c>
      <c r="D106" s="34" t="s">
        <v>20</v>
      </c>
      <c r="E106" s="159">
        <v>12</v>
      </c>
      <c r="F106" s="36"/>
      <c r="G106" s="173">
        <f t="shared" si="12"/>
        <v>0</v>
      </c>
    </row>
    <row r="107" spans="1:7" ht="60">
      <c r="A107" s="33"/>
      <c r="B107" s="34" t="s">
        <v>126</v>
      </c>
      <c r="C107" s="35" t="s">
        <v>127</v>
      </c>
      <c r="D107" s="34" t="s">
        <v>20</v>
      </c>
      <c r="E107" s="159">
        <v>5</v>
      </c>
      <c r="F107" s="36"/>
      <c r="G107" s="173">
        <f t="shared" si="12"/>
        <v>0</v>
      </c>
    </row>
    <row r="108" spans="1:7" ht="60">
      <c r="A108" s="33"/>
      <c r="B108" s="34" t="s">
        <v>128</v>
      </c>
      <c r="C108" s="35" t="s">
        <v>129</v>
      </c>
      <c r="D108" s="34" t="s">
        <v>20</v>
      </c>
      <c r="E108" s="159">
        <v>2</v>
      </c>
      <c r="F108" s="36"/>
      <c r="G108" s="173">
        <f t="shared" si="12"/>
        <v>0</v>
      </c>
    </row>
    <row r="109" spans="1:7" ht="90">
      <c r="A109" s="33"/>
      <c r="B109" s="34" t="s">
        <v>130</v>
      </c>
      <c r="C109" s="35" t="s">
        <v>131</v>
      </c>
      <c r="D109" s="34" t="s">
        <v>20</v>
      </c>
      <c r="E109" s="159">
        <v>2</v>
      </c>
      <c r="F109" s="36"/>
      <c r="G109" s="173">
        <f t="shared" si="12"/>
        <v>0</v>
      </c>
    </row>
    <row r="110" spans="1:7" ht="105">
      <c r="A110" s="33"/>
      <c r="B110" s="34" t="s">
        <v>132</v>
      </c>
      <c r="C110" s="35" t="s">
        <v>133</v>
      </c>
      <c r="D110" s="34" t="s">
        <v>20</v>
      </c>
      <c r="E110" s="159">
        <v>11</v>
      </c>
      <c r="F110" s="36"/>
      <c r="G110" s="173">
        <f t="shared" si="12"/>
        <v>0</v>
      </c>
    </row>
    <row r="111" spans="1:7" ht="90">
      <c r="A111" s="33"/>
      <c r="B111" s="34" t="s">
        <v>134</v>
      </c>
      <c r="C111" s="35" t="s">
        <v>135</v>
      </c>
      <c r="D111" s="34" t="s">
        <v>20</v>
      </c>
      <c r="E111" s="159">
        <v>4</v>
      </c>
      <c r="F111" s="36"/>
      <c r="G111" s="173">
        <f t="shared" si="12"/>
        <v>0</v>
      </c>
    </row>
    <row r="112" spans="1:7" ht="135">
      <c r="A112" s="33"/>
      <c r="B112" s="34" t="s">
        <v>136</v>
      </c>
      <c r="C112" s="35" t="s">
        <v>137</v>
      </c>
      <c r="D112" s="34" t="s">
        <v>20</v>
      </c>
      <c r="E112" s="159">
        <v>5</v>
      </c>
      <c r="F112" s="36"/>
      <c r="G112" s="173">
        <f t="shared" si="12"/>
        <v>0</v>
      </c>
    </row>
    <row r="113" spans="1:7" ht="60">
      <c r="A113" s="33"/>
      <c r="B113" s="34" t="s">
        <v>138</v>
      </c>
      <c r="C113" s="35" t="s">
        <v>139</v>
      </c>
      <c r="D113" s="34" t="s">
        <v>20</v>
      </c>
      <c r="E113" s="159">
        <v>2</v>
      </c>
      <c r="F113" s="36"/>
      <c r="G113" s="173">
        <f t="shared" si="12"/>
        <v>0</v>
      </c>
    </row>
    <row r="114" spans="1:7" ht="105">
      <c r="A114" s="33"/>
      <c r="B114" s="34" t="s">
        <v>140</v>
      </c>
      <c r="C114" s="35" t="s">
        <v>141</v>
      </c>
      <c r="D114" s="34" t="s">
        <v>20</v>
      </c>
      <c r="E114" s="159">
        <v>8</v>
      </c>
      <c r="F114" s="36"/>
      <c r="G114" s="173">
        <f t="shared" si="12"/>
        <v>0</v>
      </c>
    </row>
    <row r="115" spans="1:7" ht="45">
      <c r="A115" s="33"/>
      <c r="B115" s="44" t="s">
        <v>142</v>
      </c>
      <c r="C115" s="45" t="s">
        <v>143</v>
      </c>
      <c r="D115" s="44" t="s">
        <v>20</v>
      </c>
      <c r="E115" s="160">
        <v>4</v>
      </c>
      <c r="F115" s="46"/>
      <c r="G115" s="173">
        <f t="shared" si="12"/>
        <v>0</v>
      </c>
    </row>
    <row r="116" spans="1:7">
      <c r="A116" s="33"/>
      <c r="B116" s="33"/>
      <c r="C116" s="47"/>
      <c r="D116" s="33"/>
      <c r="E116" s="161"/>
      <c r="F116" s="48" t="s">
        <v>1</v>
      </c>
      <c r="G116" s="176">
        <f>SUM(G103:G115)</f>
        <v>0</v>
      </c>
    </row>
    <row r="117" spans="1:7">
      <c r="A117" s="33"/>
      <c r="B117" s="33"/>
      <c r="C117" s="47"/>
      <c r="D117" s="33"/>
      <c r="E117" s="161"/>
      <c r="F117" s="48" t="s">
        <v>2</v>
      </c>
      <c r="G117" s="176">
        <f>G116*0.22</f>
        <v>0</v>
      </c>
    </row>
    <row r="118" spans="1:7">
      <c r="A118" s="33"/>
      <c r="B118" s="33"/>
      <c r="C118" s="47"/>
      <c r="D118" s="33"/>
      <c r="E118" s="161"/>
      <c r="F118" s="48" t="s">
        <v>3</v>
      </c>
      <c r="G118" s="176">
        <f>G116+G117</f>
        <v>0</v>
      </c>
    </row>
    <row r="119" spans="1:7">
      <c r="A119" s="33" t="s">
        <v>144</v>
      </c>
      <c r="B119" s="33"/>
      <c r="C119" s="47"/>
      <c r="D119" s="33"/>
      <c r="E119" s="161"/>
      <c r="F119" s="53"/>
      <c r="G119" s="177"/>
    </row>
    <row r="120" spans="1:7" ht="120">
      <c r="A120" s="33"/>
      <c r="B120" s="34" t="s">
        <v>145</v>
      </c>
      <c r="C120" s="35" t="s">
        <v>146</v>
      </c>
      <c r="D120" s="34" t="s">
        <v>37</v>
      </c>
      <c r="E120" s="159">
        <v>750</v>
      </c>
      <c r="F120" s="46"/>
      <c r="G120" s="173">
        <f t="shared" ref="G120:G123" si="13">E120*ROUND(F120,2)</f>
        <v>0</v>
      </c>
    </row>
    <row r="121" spans="1:7" ht="60">
      <c r="A121" s="33"/>
      <c r="B121" s="34" t="s">
        <v>147</v>
      </c>
      <c r="C121" s="35" t="s">
        <v>148</v>
      </c>
      <c r="D121" s="34" t="s">
        <v>37</v>
      </c>
      <c r="E121" s="159">
        <v>745</v>
      </c>
      <c r="F121" s="46"/>
      <c r="G121" s="173">
        <f t="shared" si="13"/>
        <v>0</v>
      </c>
    </row>
    <row r="122" spans="1:7" ht="165">
      <c r="A122" s="33"/>
      <c r="B122" s="34" t="s">
        <v>149</v>
      </c>
      <c r="C122" s="35" t="s">
        <v>150</v>
      </c>
      <c r="D122" s="34" t="s">
        <v>24</v>
      </c>
      <c r="E122" s="159">
        <v>25</v>
      </c>
      <c r="F122" s="46"/>
      <c r="G122" s="173">
        <f t="shared" si="13"/>
        <v>0</v>
      </c>
    </row>
    <row r="123" spans="1:7" ht="150">
      <c r="A123" s="33"/>
      <c r="B123" s="44" t="s">
        <v>151</v>
      </c>
      <c r="C123" s="45" t="s">
        <v>152</v>
      </c>
      <c r="D123" s="44" t="s">
        <v>24</v>
      </c>
      <c r="E123" s="160">
        <v>52</v>
      </c>
      <c r="F123" s="46"/>
      <c r="G123" s="173">
        <f t="shared" si="13"/>
        <v>0</v>
      </c>
    </row>
    <row r="124" spans="1:7">
      <c r="A124" s="33"/>
      <c r="B124" s="33"/>
      <c r="C124" s="47"/>
      <c r="D124" s="33"/>
      <c r="E124" s="161"/>
      <c r="F124" s="171"/>
      <c r="G124" s="176">
        <f>SUM(G120:G123)</f>
        <v>0</v>
      </c>
    </row>
    <row r="125" spans="1:7">
      <c r="A125" s="33"/>
      <c r="B125" s="33"/>
      <c r="C125" s="47"/>
      <c r="D125" s="33"/>
      <c r="E125" s="161"/>
      <c r="F125" s="166"/>
      <c r="G125" s="176">
        <f>G124*0.22</f>
        <v>0</v>
      </c>
    </row>
    <row r="126" spans="1:7">
      <c r="A126" s="33"/>
      <c r="B126" s="33"/>
      <c r="C126" s="47"/>
      <c r="D126" s="33"/>
      <c r="E126" s="161"/>
      <c r="F126" s="166"/>
      <c r="G126" s="176">
        <f>G124+G125</f>
        <v>0</v>
      </c>
    </row>
    <row r="127" spans="1:7">
      <c r="A127" s="33" t="s">
        <v>153</v>
      </c>
      <c r="B127" s="33"/>
      <c r="C127" s="47"/>
      <c r="D127" s="33"/>
      <c r="E127" s="161"/>
      <c r="F127" s="166"/>
      <c r="G127" s="177"/>
    </row>
    <row r="128" spans="1:7">
      <c r="A128" s="33" t="s">
        <v>154</v>
      </c>
      <c r="B128" s="33"/>
      <c r="C128" s="47"/>
      <c r="D128" s="33"/>
      <c r="E128" s="161"/>
      <c r="F128" s="166"/>
      <c r="G128" s="177"/>
    </row>
    <row r="129" spans="1:7">
      <c r="A129" s="33" t="s">
        <v>155</v>
      </c>
      <c r="B129" s="33"/>
      <c r="C129" s="47"/>
      <c r="D129" s="33"/>
      <c r="E129" s="161"/>
      <c r="F129" s="172"/>
      <c r="G129" s="177"/>
    </row>
    <row r="130" spans="1:7" ht="60">
      <c r="A130" s="33"/>
      <c r="B130" s="44" t="s">
        <v>156</v>
      </c>
      <c r="C130" s="45" t="s">
        <v>157</v>
      </c>
      <c r="D130" s="44" t="s">
        <v>56</v>
      </c>
      <c r="E130" s="160">
        <v>800</v>
      </c>
      <c r="F130" s="46"/>
      <c r="G130" s="173">
        <f>E130*F130</f>
        <v>0</v>
      </c>
    </row>
    <row r="131" spans="1:7">
      <c r="A131" s="33"/>
      <c r="B131" s="33"/>
      <c r="C131" s="47"/>
      <c r="D131" s="33"/>
      <c r="E131" s="161"/>
      <c r="F131" s="48" t="s">
        <v>1</v>
      </c>
      <c r="G131" s="176">
        <f>SUM(G130:G130)</f>
        <v>0</v>
      </c>
    </row>
    <row r="132" spans="1:7">
      <c r="A132" s="33"/>
      <c r="B132" s="33"/>
      <c r="C132" s="47"/>
      <c r="D132" s="33"/>
      <c r="E132" s="161"/>
      <c r="F132" s="48" t="s">
        <v>2</v>
      </c>
      <c r="G132" s="176">
        <f>G131*0.22</f>
        <v>0</v>
      </c>
    </row>
    <row r="133" spans="1:7">
      <c r="A133" s="33"/>
      <c r="B133" s="33"/>
      <c r="C133" s="47"/>
      <c r="D133" s="33"/>
      <c r="E133" s="161"/>
      <c r="F133" s="48" t="s">
        <v>3</v>
      </c>
      <c r="G133" s="176">
        <f>G131+G132</f>
        <v>0</v>
      </c>
    </row>
    <row r="134" spans="1:7">
      <c r="A134" s="33" t="s">
        <v>158</v>
      </c>
      <c r="B134" s="33"/>
      <c r="C134" s="47"/>
      <c r="D134" s="33"/>
      <c r="E134" s="161"/>
      <c r="F134" s="53"/>
      <c r="G134" s="177"/>
    </row>
    <row r="135" spans="1:7">
      <c r="A135" s="33" t="s">
        <v>159</v>
      </c>
      <c r="B135" s="33"/>
      <c r="C135" s="47"/>
      <c r="D135" s="33"/>
      <c r="E135" s="161"/>
      <c r="F135" s="53"/>
      <c r="G135" s="177"/>
    </row>
    <row r="136" spans="1:7" ht="45">
      <c r="A136" s="33"/>
      <c r="B136" s="34" t="s">
        <v>160</v>
      </c>
      <c r="C136" s="35" t="s">
        <v>161</v>
      </c>
      <c r="D136" s="34" t="s">
        <v>56</v>
      </c>
      <c r="E136" s="159">
        <v>180</v>
      </c>
      <c r="F136" s="36">
        <v>10</v>
      </c>
      <c r="G136" s="173">
        <f t="shared" ref="G136:G137" si="14">E136*ROUND(F136,2)</f>
        <v>1800</v>
      </c>
    </row>
    <row r="137" spans="1:7" ht="75">
      <c r="A137" s="33"/>
      <c r="B137" s="44" t="s">
        <v>162</v>
      </c>
      <c r="C137" s="45" t="s">
        <v>163</v>
      </c>
      <c r="D137" s="44" t="s">
        <v>24</v>
      </c>
      <c r="E137" s="160">
        <v>210</v>
      </c>
      <c r="F137" s="46"/>
      <c r="G137" s="173">
        <f t="shared" si="14"/>
        <v>0</v>
      </c>
    </row>
    <row r="138" spans="1:7">
      <c r="A138" s="33"/>
      <c r="B138" s="33"/>
      <c r="C138" s="47"/>
      <c r="D138" s="33"/>
      <c r="E138" s="161"/>
      <c r="F138" s="48" t="s">
        <v>1</v>
      </c>
      <c r="G138" s="176">
        <f>SUM(G136:G137)</f>
        <v>1800</v>
      </c>
    </row>
    <row r="139" spans="1:7">
      <c r="A139" s="33"/>
      <c r="B139" s="33"/>
      <c r="C139" s="47"/>
      <c r="D139" s="33"/>
      <c r="E139" s="161"/>
      <c r="F139" s="48" t="s">
        <v>2</v>
      </c>
      <c r="G139" s="176">
        <f>G138*0.22</f>
        <v>396</v>
      </c>
    </row>
    <row r="140" spans="1:7">
      <c r="A140" s="33"/>
      <c r="B140" s="33"/>
      <c r="C140" s="47"/>
      <c r="D140" s="33"/>
      <c r="E140" s="161"/>
      <c r="F140" s="48" t="s">
        <v>3</v>
      </c>
      <c r="G140" s="176">
        <f>G138+G139</f>
        <v>2196</v>
      </c>
    </row>
    <row r="141" spans="1:7">
      <c r="A141" s="33" t="s">
        <v>164</v>
      </c>
      <c r="B141" s="33"/>
      <c r="C141" s="47"/>
      <c r="D141" s="33"/>
      <c r="E141" s="161"/>
      <c r="F141" s="53"/>
      <c r="G141" s="177"/>
    </row>
    <row r="142" spans="1:7" ht="45">
      <c r="A142" s="33"/>
      <c r="B142" s="44" t="s">
        <v>165</v>
      </c>
      <c r="C142" s="45" t="s">
        <v>166</v>
      </c>
      <c r="D142" s="44" t="s">
        <v>24</v>
      </c>
      <c r="E142" s="160">
        <v>730</v>
      </c>
      <c r="F142" s="46"/>
      <c r="G142" s="173">
        <f t="shared" ref="G142" si="15">E142*ROUND(F142,2)</f>
        <v>0</v>
      </c>
    </row>
    <row r="143" spans="1:7">
      <c r="A143" s="33"/>
      <c r="B143" s="33"/>
      <c r="C143" s="47"/>
      <c r="D143" s="33"/>
      <c r="E143" s="161"/>
      <c r="F143" s="48" t="s">
        <v>1</v>
      </c>
      <c r="G143" s="176">
        <f>SUM(G142:G142)</f>
        <v>0</v>
      </c>
    </row>
    <row r="144" spans="1:7">
      <c r="A144" s="33"/>
      <c r="B144" s="33"/>
      <c r="C144" s="47"/>
      <c r="D144" s="33"/>
      <c r="E144" s="161"/>
      <c r="F144" s="48" t="s">
        <v>2</v>
      </c>
      <c r="G144" s="176">
        <f>G143*0.22</f>
        <v>0</v>
      </c>
    </row>
    <row r="145" spans="1:10">
      <c r="A145" s="33"/>
      <c r="B145" s="33"/>
      <c r="C145" s="47"/>
      <c r="D145" s="33"/>
      <c r="E145" s="161"/>
      <c r="F145" s="48" t="s">
        <v>3</v>
      </c>
      <c r="G145" s="176">
        <f>G143+G144</f>
        <v>0</v>
      </c>
    </row>
    <row r="146" spans="1:10">
      <c r="A146" s="33" t="s">
        <v>167</v>
      </c>
      <c r="B146" s="33"/>
      <c r="C146" s="47"/>
      <c r="D146" s="33"/>
      <c r="E146" s="161"/>
      <c r="F146" s="53"/>
      <c r="G146" s="177"/>
    </row>
    <row r="147" spans="1:10" ht="90">
      <c r="A147" s="33"/>
      <c r="B147" s="44" t="s">
        <v>168</v>
      </c>
      <c r="C147" s="45" t="s">
        <v>169</v>
      </c>
      <c r="D147" s="44" t="s">
        <v>24</v>
      </c>
      <c r="E147" s="160">
        <v>50</v>
      </c>
      <c r="F147" s="46"/>
      <c r="G147" s="173">
        <f t="shared" ref="G147" si="16">E147*ROUND(F147,2)</f>
        <v>0</v>
      </c>
    </row>
    <row r="148" spans="1:10">
      <c r="A148" s="33"/>
      <c r="B148" s="33"/>
      <c r="C148" s="47"/>
      <c r="D148" s="33"/>
      <c r="E148" s="161"/>
      <c r="F148" s="48" t="s">
        <v>1</v>
      </c>
      <c r="G148" s="176">
        <f>SUM(G147:G147)</f>
        <v>0</v>
      </c>
    </row>
    <row r="149" spans="1:10">
      <c r="A149" s="33"/>
      <c r="B149" s="33"/>
      <c r="C149" s="47"/>
      <c r="D149" s="33"/>
      <c r="E149" s="161"/>
      <c r="F149" s="48" t="s">
        <v>2</v>
      </c>
      <c r="G149" s="176">
        <f>G148*0.22</f>
        <v>0</v>
      </c>
    </row>
    <row r="150" spans="1:10">
      <c r="A150" s="33"/>
      <c r="B150" s="33"/>
      <c r="C150" s="47"/>
      <c r="D150" s="33"/>
      <c r="E150" s="161"/>
      <c r="F150" s="48" t="s">
        <v>3</v>
      </c>
      <c r="G150" s="176">
        <f>G148+G149</f>
        <v>0</v>
      </c>
    </row>
    <row r="151" spans="1:10">
      <c r="A151" s="33" t="s">
        <v>170</v>
      </c>
      <c r="B151" s="33"/>
      <c r="C151" s="47"/>
      <c r="D151" s="33"/>
      <c r="E151" s="161"/>
      <c r="F151" s="53"/>
      <c r="G151" s="177"/>
    </row>
    <row r="152" spans="1:10" ht="45">
      <c r="A152" s="33"/>
      <c r="B152" s="34" t="s">
        <v>103</v>
      </c>
      <c r="C152" s="35" t="s">
        <v>171</v>
      </c>
      <c r="D152" s="34" t="s">
        <v>56</v>
      </c>
      <c r="E152" s="159">
        <v>12</v>
      </c>
      <c r="F152" s="36"/>
      <c r="G152" s="173">
        <f t="shared" ref="G152:G153" si="17">E152*ROUND(F152,2)</f>
        <v>0</v>
      </c>
    </row>
    <row r="153" spans="1:10" ht="45">
      <c r="A153" s="33"/>
      <c r="B153" s="44" t="s">
        <v>105</v>
      </c>
      <c r="C153" s="45" t="s">
        <v>172</v>
      </c>
      <c r="D153" s="44" t="s">
        <v>24</v>
      </c>
      <c r="E153" s="160">
        <v>35</v>
      </c>
      <c r="F153" s="46"/>
      <c r="G153" s="173">
        <f t="shared" si="17"/>
        <v>0</v>
      </c>
    </row>
    <row r="154" spans="1:10">
      <c r="A154" s="33"/>
      <c r="B154" s="33"/>
      <c r="C154" s="47"/>
      <c r="D154" s="33"/>
      <c r="E154" s="161"/>
      <c r="F154" s="48" t="s">
        <v>1</v>
      </c>
      <c r="G154" s="176">
        <f>SUM(G152:G153)</f>
        <v>0</v>
      </c>
    </row>
    <row r="155" spans="1:10">
      <c r="A155" s="33"/>
      <c r="B155" s="33"/>
      <c r="C155" s="47"/>
      <c r="D155" s="33"/>
      <c r="E155" s="161"/>
      <c r="F155" s="48" t="s">
        <v>2</v>
      </c>
      <c r="G155" s="176">
        <f>G154*0.22</f>
        <v>0</v>
      </c>
    </row>
    <row r="156" spans="1:10">
      <c r="A156" s="33"/>
      <c r="B156" s="33"/>
      <c r="C156" s="47"/>
      <c r="D156" s="33"/>
      <c r="E156" s="161"/>
      <c r="F156" s="48" t="s">
        <v>3</v>
      </c>
      <c r="G156" s="176">
        <f>G154+G155</f>
        <v>0</v>
      </c>
    </row>
    <row r="157" spans="1:10">
      <c r="A157" s="33" t="s">
        <v>173</v>
      </c>
      <c r="B157" s="33"/>
      <c r="C157" s="47"/>
      <c r="D157" s="33"/>
      <c r="E157" s="161"/>
      <c r="F157" s="53"/>
      <c r="G157" s="177"/>
    </row>
    <row r="158" spans="1:10">
      <c r="A158" s="33" t="s">
        <v>174</v>
      </c>
      <c r="B158" s="33"/>
      <c r="C158" s="47"/>
      <c r="D158" s="33"/>
      <c r="E158" s="161"/>
      <c r="F158" s="53"/>
      <c r="G158" s="177"/>
    </row>
    <row r="159" spans="1:10" ht="135">
      <c r="A159" s="33"/>
      <c r="B159" s="34" t="s">
        <v>175</v>
      </c>
      <c r="C159" s="35" t="s">
        <v>176</v>
      </c>
      <c r="D159" s="34" t="s">
        <v>177</v>
      </c>
      <c r="E159" s="159">
        <v>80</v>
      </c>
      <c r="F159" s="36">
        <v>45</v>
      </c>
      <c r="G159" s="174">
        <f t="shared" ref="G159:G164" si="18">E159*ROUND(F159,2)</f>
        <v>3600</v>
      </c>
      <c r="H159" s="503" t="s">
        <v>721</v>
      </c>
      <c r="I159" s="487"/>
      <c r="J159" s="487"/>
    </row>
    <row r="160" spans="1:10">
      <c r="A160" s="33"/>
      <c r="B160" s="34" t="s">
        <v>178</v>
      </c>
      <c r="C160" s="35" t="s">
        <v>179</v>
      </c>
      <c r="D160" s="34" t="s">
        <v>20</v>
      </c>
      <c r="E160" s="159">
        <v>1</v>
      </c>
      <c r="F160" s="36">
        <v>1500</v>
      </c>
      <c r="G160" s="174">
        <f t="shared" si="18"/>
        <v>1500</v>
      </c>
      <c r="H160" s="503" t="s">
        <v>721</v>
      </c>
      <c r="I160" s="487"/>
      <c r="J160" s="487"/>
    </row>
    <row r="161" spans="1:10" ht="30">
      <c r="A161" s="33"/>
      <c r="B161" s="34" t="s">
        <v>180</v>
      </c>
      <c r="C161" s="35" t="s">
        <v>181</v>
      </c>
      <c r="D161" s="34" t="s">
        <v>20</v>
      </c>
      <c r="E161" s="159">
        <v>1</v>
      </c>
      <c r="F161" s="36">
        <v>1500</v>
      </c>
      <c r="G161" s="174">
        <f t="shared" si="18"/>
        <v>1500</v>
      </c>
      <c r="H161" s="503" t="s">
        <v>721</v>
      </c>
      <c r="I161" s="487"/>
      <c r="J161" s="487"/>
    </row>
    <row r="162" spans="1:10" ht="120">
      <c r="A162" s="33"/>
      <c r="B162" s="34" t="s">
        <v>182</v>
      </c>
      <c r="C162" s="35" t="s">
        <v>183</v>
      </c>
      <c r="D162" s="34" t="s">
        <v>20</v>
      </c>
      <c r="E162" s="159">
        <v>1</v>
      </c>
      <c r="F162" s="36">
        <v>2200</v>
      </c>
      <c r="G162" s="174">
        <f t="shared" si="18"/>
        <v>2200</v>
      </c>
      <c r="H162" s="503" t="s">
        <v>721</v>
      </c>
      <c r="I162" s="487"/>
      <c r="J162" s="487"/>
    </row>
    <row r="163" spans="1:10" ht="30">
      <c r="A163" s="33"/>
      <c r="B163" s="34" t="s">
        <v>184</v>
      </c>
      <c r="C163" s="35" t="s">
        <v>185</v>
      </c>
      <c r="D163" s="34" t="s">
        <v>20</v>
      </c>
      <c r="E163" s="159">
        <v>1</v>
      </c>
      <c r="F163" s="36">
        <v>0</v>
      </c>
      <c r="G163" s="544">
        <f t="shared" si="18"/>
        <v>0</v>
      </c>
    </row>
    <row r="164" spans="1:10" ht="30">
      <c r="A164" s="33"/>
      <c r="B164" s="44" t="s">
        <v>186</v>
      </c>
      <c r="C164" s="45" t="s">
        <v>187</v>
      </c>
      <c r="D164" s="44" t="s">
        <v>20</v>
      </c>
      <c r="E164" s="160">
        <v>1</v>
      </c>
      <c r="F164" s="46">
        <v>0</v>
      </c>
      <c r="G164" s="545">
        <f t="shared" si="18"/>
        <v>0</v>
      </c>
    </row>
    <row r="165" spans="1:10">
      <c r="A165" s="33"/>
      <c r="B165" s="33"/>
      <c r="C165" s="47"/>
      <c r="D165" s="33"/>
      <c r="E165" s="161"/>
      <c r="F165" s="176" t="s">
        <v>1</v>
      </c>
      <c r="G165" s="176">
        <f>SUM(G159:G164)</f>
        <v>8800</v>
      </c>
    </row>
    <row r="166" spans="1:10">
      <c r="A166" s="33"/>
      <c r="B166" s="33"/>
      <c r="C166" s="47"/>
      <c r="D166" s="33"/>
      <c r="E166" s="161"/>
      <c r="F166" s="176" t="s">
        <v>2</v>
      </c>
      <c r="G166" s="176">
        <f>G165*0.22</f>
        <v>1936</v>
      </c>
    </row>
    <row r="167" spans="1:10">
      <c r="A167" s="33"/>
      <c r="B167" s="33"/>
      <c r="C167" s="47"/>
      <c r="D167" s="33"/>
      <c r="E167" s="161"/>
      <c r="F167" s="176" t="s">
        <v>3</v>
      </c>
      <c r="G167" s="176">
        <f>G165+G166</f>
        <v>10736</v>
      </c>
    </row>
    <row r="168" spans="1:10" ht="15.75" thickBot="1"/>
    <row r="169" spans="1:10" ht="24.95" customHeight="1">
      <c r="B169" s="569" t="s">
        <v>722</v>
      </c>
      <c r="C169" s="570"/>
      <c r="D169" s="570"/>
      <c r="E169" s="570"/>
      <c r="F169" s="570"/>
      <c r="G169" s="571"/>
    </row>
    <row r="170" spans="1:10" ht="24.95" customHeight="1">
      <c r="B170" s="572"/>
      <c r="C170" s="573"/>
      <c r="D170" s="573"/>
      <c r="E170" s="573"/>
      <c r="F170" s="573"/>
      <c r="G170" s="574"/>
    </row>
    <row r="171" spans="1:10" ht="24.95" customHeight="1" thickBot="1">
      <c r="B171" s="575"/>
      <c r="C171" s="576"/>
      <c r="D171" s="576"/>
      <c r="E171" s="576"/>
      <c r="F171" s="576"/>
      <c r="G171" s="577"/>
    </row>
    <row r="173" spans="1:10" ht="15.75" thickBot="1"/>
    <row r="174" spans="1:10" ht="12" customHeight="1">
      <c r="B174" s="578" t="s">
        <v>723</v>
      </c>
      <c r="C174" s="579"/>
      <c r="D174" s="579"/>
      <c r="E174" s="579"/>
      <c r="F174" s="579"/>
      <c r="G174" s="580"/>
    </row>
    <row r="175" spans="1:10" ht="9" customHeight="1">
      <c r="B175" s="581"/>
      <c r="C175" s="582"/>
      <c r="D175" s="582"/>
      <c r="E175" s="582"/>
      <c r="F175" s="582"/>
      <c r="G175" s="583"/>
    </row>
    <row r="176" spans="1:10" ht="24.95" customHeight="1" thickBot="1">
      <c r="B176" s="584"/>
      <c r="C176" s="585"/>
      <c r="D176" s="585"/>
      <c r="E176" s="585"/>
      <c r="F176" s="585"/>
      <c r="G176" s="586"/>
    </row>
  </sheetData>
  <sheetProtection password="CA57" sheet="1" objects="1" scenarios="1"/>
  <mergeCells count="2">
    <mergeCell ref="B169:G171"/>
    <mergeCell ref="B174:G176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1:Q68"/>
  <sheetViews>
    <sheetView topLeftCell="A40" zoomScaleNormal="100" workbookViewId="0">
      <selection activeCell="H48" sqref="H48"/>
    </sheetView>
  </sheetViews>
  <sheetFormatPr defaultRowHeight="15"/>
  <cols>
    <col min="1" max="1" width="1.140625" style="23" customWidth="1"/>
    <col min="2" max="2" width="4.140625" style="24" customWidth="1"/>
    <col min="3" max="3" width="10.42578125" style="24" bestFit="1" customWidth="1"/>
    <col min="4" max="4" width="36.7109375" style="312" customWidth="1"/>
    <col min="5" max="5" width="6" style="24" bestFit="1" customWidth="1"/>
    <col min="6" max="6" width="7.7109375" style="313" bestFit="1" customWidth="1"/>
    <col min="7" max="7" width="12.42578125" style="315" bestFit="1" customWidth="1"/>
    <col min="8" max="8" width="8.42578125" style="314" bestFit="1" customWidth="1"/>
    <col min="9" max="9" width="9.140625" style="23"/>
    <col min="10" max="10" width="14.7109375" style="23" bestFit="1" customWidth="1"/>
    <col min="11" max="16384" width="9.140625" style="23"/>
  </cols>
  <sheetData>
    <row r="1" spans="2:10" s="297" customFormat="1" ht="18">
      <c r="B1" s="298" t="s">
        <v>597</v>
      </c>
      <c r="C1" s="298"/>
      <c r="D1" s="299"/>
      <c r="E1" s="298"/>
      <c r="F1" s="300"/>
      <c r="G1" s="169"/>
      <c r="H1" s="301"/>
      <c r="I1" s="302"/>
      <c r="J1" s="302"/>
    </row>
    <row r="2" spans="2:10" s="303" customFormat="1" ht="16.5" thickBot="1">
      <c r="B2" s="304" t="s">
        <v>6</v>
      </c>
      <c r="C2" s="304" t="s">
        <v>7</v>
      </c>
      <c r="D2" s="305" t="s">
        <v>0</v>
      </c>
      <c r="E2" s="304" t="s">
        <v>8</v>
      </c>
      <c r="F2" s="306" t="s">
        <v>9</v>
      </c>
      <c r="G2" s="170" t="s">
        <v>10</v>
      </c>
      <c r="H2" s="307" t="s">
        <v>11</v>
      </c>
      <c r="I2" s="308"/>
      <c r="J2" s="308"/>
    </row>
    <row r="3" spans="2:10">
      <c r="B3" s="33" t="s">
        <v>188</v>
      </c>
      <c r="C3" s="33"/>
      <c r="D3" s="47"/>
      <c r="E3" s="33"/>
      <c r="F3" s="161"/>
      <c r="G3" s="53"/>
      <c r="H3" s="177">
        <f>ROUND(H7+H12+H20+H25+H31+H37+H42+H49+H54+H60+H65,2)</f>
        <v>0</v>
      </c>
      <c r="I3" s="54" t="s">
        <v>623</v>
      </c>
      <c r="J3" s="309"/>
    </row>
    <row r="4" spans="2:10">
      <c r="B4" s="33" t="s">
        <v>13</v>
      </c>
      <c r="C4" s="33"/>
      <c r="D4" s="47"/>
      <c r="E4" s="33"/>
      <c r="F4" s="161"/>
      <c r="G4" s="53"/>
      <c r="H4" s="177"/>
      <c r="I4" s="54"/>
    </row>
    <row r="5" spans="2:10">
      <c r="B5" s="33" t="s">
        <v>14</v>
      </c>
      <c r="C5" s="33"/>
      <c r="D5" s="47"/>
      <c r="E5" s="33"/>
      <c r="F5" s="161"/>
      <c r="G5" s="53"/>
      <c r="H5" s="177"/>
      <c r="I5" s="54"/>
      <c r="J5" s="54"/>
    </row>
    <row r="6" spans="2:10" ht="30">
      <c r="B6" s="33"/>
      <c r="C6" s="44" t="s">
        <v>189</v>
      </c>
      <c r="D6" s="45" t="s">
        <v>190</v>
      </c>
      <c r="E6" s="44" t="s">
        <v>20</v>
      </c>
      <c r="F6" s="160">
        <v>4</v>
      </c>
      <c r="G6" s="46"/>
      <c r="H6" s="173">
        <f t="shared" ref="H6" si="0">F6*ROUND(G6,2)</f>
        <v>0</v>
      </c>
      <c r="I6" s="54"/>
      <c r="J6" s="309"/>
    </row>
    <row r="7" spans="2:10">
      <c r="B7" s="33"/>
      <c r="C7" s="33"/>
      <c r="D7" s="47"/>
      <c r="E7" s="33"/>
      <c r="F7" s="161"/>
      <c r="G7" s="48" t="s">
        <v>1</v>
      </c>
      <c r="H7" s="176">
        <f>SUM(H6:H6)</f>
        <v>0</v>
      </c>
      <c r="I7" s="54"/>
      <c r="J7" s="54"/>
    </row>
    <row r="8" spans="2:10">
      <c r="B8" s="33"/>
      <c r="C8" s="33"/>
      <c r="D8" s="47"/>
      <c r="E8" s="33"/>
      <c r="F8" s="161"/>
      <c r="G8" s="48" t="s">
        <v>2</v>
      </c>
      <c r="H8" s="176">
        <f>H7*0.22</f>
        <v>0</v>
      </c>
      <c r="I8" s="54"/>
      <c r="J8" s="54"/>
    </row>
    <row r="9" spans="2:10">
      <c r="B9" s="33"/>
      <c r="C9" s="33"/>
      <c r="D9" s="47"/>
      <c r="E9" s="33"/>
      <c r="F9" s="161"/>
      <c r="G9" s="48" t="s">
        <v>3</v>
      </c>
      <c r="H9" s="176">
        <f>H7+H8</f>
        <v>0</v>
      </c>
      <c r="I9" s="54"/>
      <c r="J9" s="54"/>
    </row>
    <row r="10" spans="2:10">
      <c r="B10" s="33" t="s">
        <v>191</v>
      </c>
      <c r="C10" s="33"/>
      <c r="D10" s="47"/>
      <c r="E10" s="33"/>
      <c r="F10" s="161"/>
      <c r="G10" s="53"/>
      <c r="H10" s="177"/>
      <c r="I10" s="54"/>
      <c r="J10" s="54"/>
    </row>
    <row r="11" spans="2:10" ht="45">
      <c r="B11" s="33"/>
      <c r="C11" s="44" t="s">
        <v>192</v>
      </c>
      <c r="D11" s="45" t="s">
        <v>193</v>
      </c>
      <c r="E11" s="44" t="s">
        <v>20</v>
      </c>
      <c r="F11" s="160">
        <v>1</v>
      </c>
      <c r="G11" s="46"/>
      <c r="H11" s="173">
        <f t="shared" ref="H11" si="1">F11*ROUND(G11,2)</f>
        <v>0</v>
      </c>
      <c r="I11" s="54"/>
      <c r="J11" s="54"/>
    </row>
    <row r="12" spans="2:10">
      <c r="B12" s="33"/>
      <c r="C12" s="33"/>
      <c r="D12" s="47"/>
      <c r="E12" s="33"/>
      <c r="F12" s="161"/>
      <c r="G12" s="48" t="s">
        <v>1</v>
      </c>
      <c r="H12" s="176">
        <f>SUM(H11:H11)</f>
        <v>0</v>
      </c>
      <c r="I12" s="54"/>
      <c r="J12" s="54"/>
    </row>
    <row r="13" spans="2:10">
      <c r="B13" s="33"/>
      <c r="C13" s="33"/>
      <c r="D13" s="47"/>
      <c r="E13" s="33"/>
      <c r="F13" s="161"/>
      <c r="G13" s="48" t="s">
        <v>2</v>
      </c>
      <c r="H13" s="176">
        <f>H12*0.22</f>
        <v>0</v>
      </c>
      <c r="I13" s="54"/>
      <c r="J13" s="54"/>
    </row>
    <row r="14" spans="2:10">
      <c r="B14" s="33"/>
      <c r="C14" s="33"/>
      <c r="D14" s="47"/>
      <c r="E14" s="33"/>
      <c r="F14" s="161"/>
      <c r="G14" s="48" t="s">
        <v>3</v>
      </c>
      <c r="H14" s="176">
        <f>H12+H13</f>
        <v>0</v>
      </c>
      <c r="I14" s="54"/>
      <c r="J14" s="54"/>
    </row>
    <row r="15" spans="2:10">
      <c r="B15" s="33" t="s">
        <v>52</v>
      </c>
      <c r="C15" s="33"/>
      <c r="D15" s="47"/>
      <c r="E15" s="33"/>
      <c r="F15" s="161"/>
      <c r="G15" s="53"/>
      <c r="H15" s="177"/>
      <c r="I15" s="54"/>
      <c r="J15" s="54"/>
    </row>
    <row r="16" spans="2:10">
      <c r="B16" s="33" t="s">
        <v>194</v>
      </c>
      <c r="C16" s="33"/>
      <c r="D16" s="47"/>
      <c r="E16" s="33"/>
      <c r="F16" s="161"/>
      <c r="G16" s="53"/>
      <c r="H16" s="177"/>
      <c r="I16" s="54"/>
      <c r="J16" s="54"/>
    </row>
    <row r="17" spans="2:17" ht="30">
      <c r="B17" s="33"/>
      <c r="C17" s="34" t="s">
        <v>195</v>
      </c>
      <c r="D17" s="35" t="s">
        <v>196</v>
      </c>
      <c r="E17" s="34" t="s">
        <v>56</v>
      </c>
      <c r="F17" s="159">
        <v>2</v>
      </c>
      <c r="G17" s="36"/>
      <c r="H17" s="167">
        <f>F17*ROUND(G17,2)</f>
        <v>0</v>
      </c>
      <c r="I17" s="54"/>
      <c r="J17" s="310"/>
      <c r="Q17" s="311">
        <v>68</v>
      </c>
    </row>
    <row r="18" spans="2:17" ht="30">
      <c r="B18" s="33"/>
      <c r="C18" s="34" t="s">
        <v>61</v>
      </c>
      <c r="D18" s="35" t="s">
        <v>197</v>
      </c>
      <c r="E18" s="34" t="s">
        <v>56</v>
      </c>
      <c r="F18" s="159">
        <v>20</v>
      </c>
      <c r="G18" s="36"/>
      <c r="H18" s="167">
        <f t="shared" ref="H18:H19" si="2">F18*ROUND(G18,2)</f>
        <v>0</v>
      </c>
      <c r="I18" s="54"/>
      <c r="J18" s="54"/>
    </row>
    <row r="19" spans="2:17" ht="75">
      <c r="B19" s="33"/>
      <c r="C19" s="44" t="s">
        <v>198</v>
      </c>
      <c r="D19" s="45" t="s">
        <v>199</v>
      </c>
      <c r="E19" s="44" t="s">
        <v>56</v>
      </c>
      <c r="F19" s="160">
        <v>17</v>
      </c>
      <c r="G19" s="46"/>
      <c r="H19" s="173">
        <f t="shared" si="2"/>
        <v>0</v>
      </c>
      <c r="I19" s="54"/>
      <c r="J19" s="54"/>
    </row>
    <row r="20" spans="2:17">
      <c r="B20" s="33"/>
      <c r="C20" s="33"/>
      <c r="D20" s="47"/>
      <c r="E20" s="33"/>
      <c r="F20" s="161"/>
      <c r="G20" s="48" t="s">
        <v>1</v>
      </c>
      <c r="H20" s="176">
        <f>SUM(H17:H19)</f>
        <v>0</v>
      </c>
      <c r="I20" s="54"/>
      <c r="J20" s="54"/>
    </row>
    <row r="21" spans="2:17">
      <c r="B21" s="33"/>
      <c r="C21" s="33"/>
      <c r="D21" s="47"/>
      <c r="E21" s="33"/>
      <c r="F21" s="161"/>
      <c r="G21" s="48" t="s">
        <v>2</v>
      </c>
      <c r="H21" s="176">
        <f>H20*0.22</f>
        <v>0</v>
      </c>
      <c r="I21" s="54"/>
      <c r="J21" s="54"/>
    </row>
    <row r="22" spans="2:17">
      <c r="B22" s="33"/>
      <c r="C22" s="33"/>
      <c r="D22" s="47"/>
      <c r="E22" s="33"/>
      <c r="F22" s="161"/>
      <c r="G22" s="48" t="s">
        <v>3</v>
      </c>
      <c r="H22" s="176">
        <f>H20+H21</f>
        <v>0</v>
      </c>
      <c r="I22" s="54"/>
      <c r="J22" s="54"/>
    </row>
    <row r="23" spans="2:17">
      <c r="B23" s="33" t="s">
        <v>67</v>
      </c>
      <c r="C23" s="33"/>
      <c r="D23" s="47"/>
      <c r="E23" s="33"/>
      <c r="F23" s="161"/>
      <c r="G23" s="53"/>
      <c r="H23" s="177"/>
      <c r="I23" s="54"/>
      <c r="J23" s="54"/>
    </row>
    <row r="24" spans="2:17" ht="30">
      <c r="B24" s="33"/>
      <c r="C24" s="44" t="s">
        <v>68</v>
      </c>
      <c r="D24" s="45" t="s">
        <v>69</v>
      </c>
      <c r="E24" s="44" t="s">
        <v>24</v>
      </c>
      <c r="F24" s="160">
        <v>8.5</v>
      </c>
      <c r="G24" s="46"/>
      <c r="H24" s="173">
        <f>F24*ROUND(G24,2)</f>
        <v>0</v>
      </c>
      <c r="I24" s="54"/>
      <c r="J24" s="54"/>
    </row>
    <row r="25" spans="2:17">
      <c r="B25" s="33"/>
      <c r="C25" s="33"/>
      <c r="D25" s="47"/>
      <c r="E25" s="33"/>
      <c r="F25" s="161"/>
      <c r="G25" s="48" t="s">
        <v>1</v>
      </c>
      <c r="H25" s="176">
        <f>SUM(H24:H24)</f>
        <v>0</v>
      </c>
      <c r="I25" s="54"/>
      <c r="J25" s="54"/>
    </row>
    <row r="26" spans="2:17">
      <c r="B26" s="33"/>
      <c r="C26" s="33"/>
      <c r="D26" s="47"/>
      <c r="E26" s="33"/>
      <c r="F26" s="161"/>
      <c r="G26" s="48" t="s">
        <v>2</v>
      </c>
      <c r="H26" s="176">
        <f>H25*0.22</f>
        <v>0</v>
      </c>
      <c r="I26" s="54"/>
      <c r="J26" s="54"/>
    </row>
    <row r="27" spans="2:17">
      <c r="B27" s="33"/>
      <c r="C27" s="33"/>
      <c r="D27" s="47"/>
      <c r="E27" s="33"/>
      <c r="F27" s="161"/>
      <c r="G27" s="48" t="s">
        <v>3</v>
      </c>
      <c r="H27" s="176">
        <f>H25+H26</f>
        <v>0</v>
      </c>
      <c r="I27" s="54"/>
      <c r="J27" s="54"/>
    </row>
    <row r="28" spans="2:17">
      <c r="B28" s="33" t="s">
        <v>200</v>
      </c>
      <c r="C28" s="33"/>
      <c r="D28" s="47"/>
      <c r="E28" s="33"/>
      <c r="F28" s="161"/>
      <c r="G28" s="53"/>
      <c r="H28" s="177"/>
      <c r="I28" s="54"/>
      <c r="J28" s="54"/>
    </row>
    <row r="29" spans="2:17" ht="45">
      <c r="B29" s="33"/>
      <c r="C29" s="34" t="s">
        <v>201</v>
      </c>
      <c r="D29" s="35" t="s">
        <v>202</v>
      </c>
      <c r="E29" s="34" t="s">
        <v>56</v>
      </c>
      <c r="F29" s="159">
        <v>4</v>
      </c>
      <c r="G29" s="36"/>
      <c r="H29" s="167">
        <f>F29*ROUND(G29,2)</f>
        <v>0</v>
      </c>
      <c r="I29" s="54"/>
      <c r="J29" s="54"/>
    </row>
    <row r="30" spans="2:17" ht="60">
      <c r="B30" s="33"/>
      <c r="C30" s="44" t="s">
        <v>203</v>
      </c>
      <c r="D30" s="45" t="s">
        <v>204</v>
      </c>
      <c r="E30" s="44" t="s">
        <v>56</v>
      </c>
      <c r="F30" s="160">
        <v>0.5</v>
      </c>
      <c r="G30" s="46"/>
      <c r="H30" s="173">
        <f>F30*ROUND(G30,2)</f>
        <v>0</v>
      </c>
      <c r="I30" s="54"/>
      <c r="J30" s="54"/>
    </row>
    <row r="31" spans="2:17">
      <c r="B31" s="33"/>
      <c r="C31" s="33"/>
      <c r="D31" s="47"/>
      <c r="E31" s="33"/>
      <c r="F31" s="161"/>
      <c r="G31" s="48" t="s">
        <v>1</v>
      </c>
      <c r="H31" s="176">
        <f>SUM(H29:H30)</f>
        <v>0</v>
      </c>
      <c r="I31" s="54"/>
      <c r="J31" s="54"/>
    </row>
    <row r="32" spans="2:17">
      <c r="B32" s="33"/>
      <c r="C32" s="33"/>
      <c r="D32" s="47"/>
      <c r="E32" s="33"/>
      <c r="F32" s="161"/>
      <c r="G32" s="48" t="s">
        <v>2</v>
      </c>
      <c r="H32" s="176">
        <f>H31*0.22</f>
        <v>0</v>
      </c>
      <c r="I32" s="54"/>
      <c r="J32" s="54"/>
    </row>
    <row r="33" spans="2:10">
      <c r="B33" s="33"/>
      <c r="C33" s="33"/>
      <c r="D33" s="47"/>
      <c r="E33" s="33"/>
      <c r="F33" s="161"/>
      <c r="G33" s="48" t="s">
        <v>3</v>
      </c>
      <c r="H33" s="176">
        <f>H31+H32</f>
        <v>0</v>
      </c>
      <c r="I33" s="54"/>
      <c r="J33" s="54"/>
    </row>
    <row r="34" spans="2:10">
      <c r="B34" s="33" t="s">
        <v>205</v>
      </c>
      <c r="C34" s="33"/>
      <c r="D34" s="47"/>
      <c r="E34" s="33"/>
      <c r="F34" s="161"/>
      <c r="G34" s="53"/>
      <c r="H34" s="177"/>
      <c r="I34" s="54"/>
      <c r="J34" s="54"/>
    </row>
    <row r="35" spans="2:10">
      <c r="B35" s="33" t="s">
        <v>206</v>
      </c>
      <c r="C35" s="33"/>
      <c r="D35" s="47"/>
      <c r="E35" s="33"/>
      <c r="F35" s="161"/>
      <c r="G35" s="53"/>
      <c r="H35" s="177"/>
      <c r="I35" s="54"/>
      <c r="J35" s="54"/>
    </row>
    <row r="36" spans="2:10">
      <c r="B36" s="33"/>
      <c r="C36" s="44" t="s">
        <v>207</v>
      </c>
      <c r="D36" s="45" t="s">
        <v>208</v>
      </c>
      <c r="E36" s="44" t="s">
        <v>24</v>
      </c>
      <c r="F36" s="160">
        <v>3.1</v>
      </c>
      <c r="G36" s="46"/>
      <c r="H36" s="173">
        <f>F36*ROUND(G36,2)</f>
        <v>0</v>
      </c>
      <c r="I36" s="54"/>
      <c r="J36" s="54"/>
    </row>
    <row r="37" spans="2:10">
      <c r="B37" s="33"/>
      <c r="C37" s="33"/>
      <c r="D37" s="47"/>
      <c r="E37" s="33"/>
      <c r="F37" s="161"/>
      <c r="G37" s="48" t="s">
        <v>1</v>
      </c>
      <c r="H37" s="176">
        <f>SUM(H36:H36)</f>
        <v>0</v>
      </c>
      <c r="I37" s="54"/>
      <c r="J37" s="54"/>
    </row>
    <row r="38" spans="2:10">
      <c r="B38" s="33"/>
      <c r="C38" s="33"/>
      <c r="D38" s="47"/>
      <c r="E38" s="33"/>
      <c r="F38" s="161"/>
      <c r="G38" s="48" t="s">
        <v>2</v>
      </c>
      <c r="H38" s="176">
        <f>H37*0.22</f>
        <v>0</v>
      </c>
      <c r="I38" s="54"/>
      <c r="J38" s="54"/>
    </row>
    <row r="39" spans="2:10">
      <c r="B39" s="33"/>
      <c r="C39" s="33"/>
      <c r="D39" s="47"/>
      <c r="E39" s="33"/>
      <c r="F39" s="161"/>
      <c r="G39" s="48" t="s">
        <v>3</v>
      </c>
      <c r="H39" s="176">
        <f>H37+H38</f>
        <v>0</v>
      </c>
      <c r="I39" s="54"/>
      <c r="J39" s="54"/>
    </row>
    <row r="40" spans="2:10">
      <c r="B40" s="33" t="s">
        <v>209</v>
      </c>
      <c r="C40" s="33"/>
      <c r="D40" s="47"/>
      <c r="E40" s="33"/>
      <c r="F40" s="161"/>
      <c r="G40" s="53"/>
      <c r="H40" s="177"/>
      <c r="I40" s="54"/>
      <c r="J40" s="54"/>
    </row>
    <row r="41" spans="2:10" ht="60">
      <c r="B41" s="33"/>
      <c r="C41" s="44" t="s">
        <v>210</v>
      </c>
      <c r="D41" s="45" t="s">
        <v>211</v>
      </c>
      <c r="E41" s="44" t="s">
        <v>212</v>
      </c>
      <c r="F41" s="160">
        <v>150</v>
      </c>
      <c r="G41" s="46"/>
      <c r="H41" s="173">
        <f>F41*ROUND(G41,2)</f>
        <v>0</v>
      </c>
      <c r="I41" s="54"/>
      <c r="J41" s="54"/>
    </row>
    <row r="42" spans="2:10">
      <c r="B42" s="33"/>
      <c r="C42" s="33"/>
      <c r="D42" s="47"/>
      <c r="E42" s="33"/>
      <c r="F42" s="161"/>
      <c r="G42" s="48" t="s">
        <v>1</v>
      </c>
      <c r="H42" s="176">
        <f>SUM(H41:H41)</f>
        <v>0</v>
      </c>
      <c r="I42" s="54"/>
      <c r="J42" s="54"/>
    </row>
    <row r="43" spans="2:10">
      <c r="B43" s="33"/>
      <c r="C43" s="33"/>
      <c r="D43" s="47"/>
      <c r="E43" s="33"/>
      <c r="F43" s="161"/>
      <c r="G43" s="48" t="s">
        <v>2</v>
      </c>
      <c r="H43" s="176">
        <f>H42*0.22</f>
        <v>0</v>
      </c>
      <c r="I43" s="54"/>
      <c r="J43" s="54"/>
    </row>
    <row r="44" spans="2:10">
      <c r="B44" s="33"/>
      <c r="C44" s="33"/>
      <c r="D44" s="47"/>
      <c r="E44" s="33"/>
      <c r="F44" s="161"/>
      <c r="G44" s="48" t="s">
        <v>3</v>
      </c>
      <c r="H44" s="176">
        <f>H42+H43</f>
        <v>0</v>
      </c>
      <c r="I44" s="54"/>
      <c r="J44" s="54"/>
    </row>
    <row r="45" spans="2:10">
      <c r="B45" s="33" t="s">
        <v>213</v>
      </c>
      <c r="C45" s="33"/>
      <c r="D45" s="47"/>
      <c r="E45" s="33"/>
      <c r="F45" s="161"/>
      <c r="G45" s="53"/>
      <c r="H45" s="177"/>
      <c r="I45" s="54"/>
      <c r="J45" s="54"/>
    </row>
    <row r="46" spans="2:10" ht="30">
      <c r="B46" s="33"/>
      <c r="C46" s="34" t="s">
        <v>214</v>
      </c>
      <c r="D46" s="35" t="s">
        <v>215</v>
      </c>
      <c r="E46" s="34" t="s">
        <v>56</v>
      </c>
      <c r="F46" s="159">
        <v>1</v>
      </c>
      <c r="G46" s="36"/>
      <c r="H46" s="167">
        <f t="shared" ref="H46:H48" si="3">F46*ROUND(G46,2)</f>
        <v>0</v>
      </c>
      <c r="I46" s="54"/>
      <c r="J46" s="54"/>
    </row>
    <row r="47" spans="2:10" ht="45">
      <c r="B47" s="33"/>
      <c r="C47" s="34" t="s">
        <v>216</v>
      </c>
      <c r="D47" s="35" t="s">
        <v>217</v>
      </c>
      <c r="E47" s="34" t="s">
        <v>56</v>
      </c>
      <c r="F47" s="159">
        <v>3</v>
      </c>
      <c r="G47" s="36"/>
      <c r="H47" s="167">
        <f t="shared" si="3"/>
        <v>0</v>
      </c>
      <c r="I47" s="54"/>
      <c r="J47" s="54"/>
    </row>
    <row r="48" spans="2:10" ht="30">
      <c r="B48" s="33"/>
      <c r="C48" s="44" t="s">
        <v>218</v>
      </c>
      <c r="D48" s="45" t="s">
        <v>219</v>
      </c>
      <c r="E48" s="44" t="s">
        <v>24</v>
      </c>
      <c r="F48" s="160">
        <v>1.5</v>
      </c>
      <c r="G48" s="46"/>
      <c r="H48" s="173">
        <f t="shared" si="3"/>
        <v>0</v>
      </c>
      <c r="I48" s="54"/>
      <c r="J48" s="54"/>
    </row>
    <row r="49" spans="2:10">
      <c r="B49" s="33"/>
      <c r="C49" s="33"/>
      <c r="D49" s="47"/>
      <c r="E49" s="33"/>
      <c r="F49" s="161"/>
      <c r="G49" s="48" t="s">
        <v>1</v>
      </c>
      <c r="H49" s="176">
        <f>SUM(H46:H48)</f>
        <v>0</v>
      </c>
      <c r="I49" s="54"/>
      <c r="J49" s="54"/>
    </row>
    <row r="50" spans="2:10">
      <c r="B50" s="33"/>
      <c r="C50" s="33"/>
      <c r="D50" s="47"/>
      <c r="E50" s="33"/>
      <c r="F50" s="161"/>
      <c r="G50" s="48" t="s">
        <v>2</v>
      </c>
      <c r="H50" s="176">
        <f>H49*0.22</f>
        <v>0</v>
      </c>
      <c r="I50" s="54"/>
      <c r="J50" s="54"/>
    </row>
    <row r="51" spans="2:10">
      <c r="B51" s="33"/>
      <c r="C51" s="33"/>
      <c r="D51" s="47"/>
      <c r="E51" s="33"/>
      <c r="F51" s="161"/>
      <c r="G51" s="48" t="s">
        <v>3</v>
      </c>
      <c r="H51" s="176">
        <f>H49+H50</f>
        <v>0</v>
      </c>
      <c r="I51" s="54"/>
      <c r="J51" s="54"/>
    </row>
    <row r="52" spans="2:10">
      <c r="B52" s="33" t="s">
        <v>220</v>
      </c>
      <c r="C52" s="33"/>
      <c r="D52" s="47"/>
      <c r="E52" s="33"/>
      <c r="F52" s="161"/>
      <c r="G52" s="53"/>
      <c r="H52" s="177"/>
      <c r="I52" s="54"/>
      <c r="J52" s="54"/>
    </row>
    <row r="53" spans="2:10" ht="30">
      <c r="B53" s="33"/>
      <c r="C53" s="44" t="s">
        <v>221</v>
      </c>
      <c r="D53" s="45" t="s">
        <v>222</v>
      </c>
      <c r="E53" s="44" t="s">
        <v>37</v>
      </c>
      <c r="F53" s="160">
        <v>12.700000000000001</v>
      </c>
      <c r="G53" s="46"/>
      <c r="H53" s="173">
        <f>F53*ROUND(G53,2)</f>
        <v>0</v>
      </c>
      <c r="I53" s="54"/>
      <c r="J53" s="54"/>
    </row>
    <row r="54" spans="2:10">
      <c r="B54" s="33"/>
      <c r="C54" s="33"/>
      <c r="D54" s="47"/>
      <c r="E54" s="33"/>
      <c r="F54" s="161"/>
      <c r="G54" s="48" t="s">
        <v>1</v>
      </c>
      <c r="H54" s="176">
        <f>SUM(H53:H53)</f>
        <v>0</v>
      </c>
      <c r="I54" s="54"/>
      <c r="J54" s="54"/>
    </row>
    <row r="55" spans="2:10">
      <c r="B55" s="33"/>
      <c r="C55" s="33"/>
      <c r="D55" s="47"/>
      <c r="E55" s="33"/>
      <c r="F55" s="161"/>
      <c r="G55" s="48" t="s">
        <v>2</v>
      </c>
      <c r="H55" s="176">
        <f>H54*0.22</f>
        <v>0</v>
      </c>
      <c r="I55" s="54"/>
      <c r="J55" s="54"/>
    </row>
    <row r="56" spans="2:10">
      <c r="B56" s="33"/>
      <c r="C56" s="33"/>
      <c r="D56" s="47"/>
      <c r="E56" s="33"/>
      <c r="F56" s="161"/>
      <c r="G56" s="48" t="s">
        <v>3</v>
      </c>
      <c r="H56" s="176">
        <f>H54+H55</f>
        <v>0</v>
      </c>
      <c r="I56" s="54"/>
      <c r="J56" s="54"/>
    </row>
    <row r="57" spans="2:10">
      <c r="B57" s="33" t="s">
        <v>223</v>
      </c>
      <c r="C57" s="33"/>
      <c r="D57" s="47"/>
      <c r="E57" s="33"/>
      <c r="F57" s="161"/>
      <c r="G57" s="53"/>
      <c r="H57" s="177"/>
      <c r="I57" s="54"/>
      <c r="J57" s="54"/>
    </row>
    <row r="58" spans="2:10" ht="45">
      <c r="B58" s="33"/>
      <c r="C58" s="34" t="s">
        <v>224</v>
      </c>
      <c r="D58" s="35" t="s">
        <v>225</v>
      </c>
      <c r="E58" s="34" t="s">
        <v>24</v>
      </c>
      <c r="F58" s="159">
        <v>5</v>
      </c>
      <c r="G58" s="36"/>
      <c r="H58" s="167">
        <f t="shared" ref="H58:H59" si="4">F58*ROUND(G58,2)</f>
        <v>0</v>
      </c>
      <c r="I58" s="54"/>
      <c r="J58" s="54"/>
    </row>
    <row r="59" spans="2:10" ht="30">
      <c r="B59" s="33"/>
      <c r="C59" s="44" t="s">
        <v>226</v>
      </c>
      <c r="D59" s="45" t="s">
        <v>227</v>
      </c>
      <c r="E59" s="44" t="s">
        <v>24</v>
      </c>
      <c r="F59" s="160">
        <v>5</v>
      </c>
      <c r="G59" s="46"/>
      <c r="H59" s="173">
        <f t="shared" si="4"/>
        <v>0</v>
      </c>
      <c r="I59" s="54"/>
      <c r="J59" s="54"/>
    </row>
    <row r="60" spans="2:10">
      <c r="B60" s="33"/>
      <c r="C60" s="33"/>
      <c r="D60" s="47"/>
      <c r="E60" s="33"/>
      <c r="F60" s="161"/>
      <c r="G60" s="48" t="s">
        <v>1</v>
      </c>
      <c r="H60" s="176">
        <f>SUM(H58:H59)</f>
        <v>0</v>
      </c>
      <c r="I60" s="54"/>
      <c r="J60" s="54"/>
    </row>
    <row r="61" spans="2:10">
      <c r="B61" s="33"/>
      <c r="C61" s="33"/>
      <c r="D61" s="47"/>
      <c r="E61" s="33"/>
      <c r="F61" s="161"/>
      <c r="G61" s="48" t="s">
        <v>2</v>
      </c>
      <c r="H61" s="176">
        <f>H60*0.22</f>
        <v>0</v>
      </c>
      <c r="I61" s="54"/>
      <c r="J61" s="54"/>
    </row>
    <row r="62" spans="2:10">
      <c r="B62" s="33"/>
      <c r="C62" s="33"/>
      <c r="D62" s="47"/>
      <c r="E62" s="33"/>
      <c r="F62" s="161"/>
      <c r="G62" s="48" t="s">
        <v>3</v>
      </c>
      <c r="H62" s="176">
        <f>H60+H61</f>
        <v>0</v>
      </c>
      <c r="I62" s="54"/>
      <c r="J62" s="54"/>
    </row>
    <row r="63" spans="2:10">
      <c r="B63" s="33" t="s">
        <v>228</v>
      </c>
      <c r="C63" s="33"/>
      <c r="D63" s="47"/>
      <c r="E63" s="33"/>
      <c r="F63" s="161"/>
      <c r="G63" s="53"/>
      <c r="H63" s="177"/>
      <c r="I63" s="54"/>
      <c r="J63" s="54"/>
    </row>
    <row r="64" spans="2:10" ht="45">
      <c r="B64" s="33"/>
      <c r="C64" s="44" t="s">
        <v>229</v>
      </c>
      <c r="D64" s="45" t="s">
        <v>230</v>
      </c>
      <c r="E64" s="44" t="s">
        <v>24</v>
      </c>
      <c r="F64" s="160">
        <v>12</v>
      </c>
      <c r="G64" s="46"/>
      <c r="H64" s="173">
        <f>F64*ROUND(G64,2)</f>
        <v>0</v>
      </c>
      <c r="I64" s="54"/>
      <c r="J64" s="54"/>
    </row>
    <row r="65" spans="2:10">
      <c r="B65" s="33"/>
      <c r="C65" s="33"/>
      <c r="D65" s="47"/>
      <c r="E65" s="33"/>
      <c r="F65" s="161"/>
      <c r="G65" s="48" t="s">
        <v>1</v>
      </c>
      <c r="H65" s="176">
        <f>SUM(H64:H64)</f>
        <v>0</v>
      </c>
      <c r="I65" s="54"/>
      <c r="J65" s="54"/>
    </row>
    <row r="66" spans="2:10">
      <c r="B66" s="33"/>
      <c r="C66" s="33"/>
      <c r="D66" s="47"/>
      <c r="E66" s="33"/>
      <c r="F66" s="161"/>
      <c r="G66" s="48" t="s">
        <v>2</v>
      </c>
      <c r="H66" s="176">
        <f>H65*0.22</f>
        <v>0</v>
      </c>
      <c r="I66" s="54"/>
      <c r="J66" s="54"/>
    </row>
    <row r="67" spans="2:10">
      <c r="B67" s="33"/>
      <c r="C67" s="33"/>
      <c r="D67" s="47"/>
      <c r="E67" s="33"/>
      <c r="F67" s="161"/>
      <c r="G67" s="48" t="s">
        <v>3</v>
      </c>
      <c r="H67" s="176">
        <f>H65+H66</f>
        <v>0</v>
      </c>
      <c r="I67" s="54"/>
      <c r="J67" s="54"/>
    </row>
    <row r="68" spans="2:10">
      <c r="B68" s="33"/>
      <c r="C68" s="33"/>
      <c r="D68" s="47"/>
      <c r="E68" s="33"/>
      <c r="F68" s="161"/>
      <c r="G68" s="53"/>
      <c r="H68" s="177"/>
      <c r="I68" s="54"/>
      <c r="J68" s="54"/>
    </row>
  </sheetData>
  <sheetProtection password="CA57" sheet="1" objects="1" scenarios="1"/>
  <pageMargins left="0.7" right="0.7" top="0.75" bottom="0.75" header="0.3" footer="0.3"/>
  <pageSetup paperSize="9" orientation="portrait" r:id="rId1"/>
  <headerFooter>
    <oddFooter>Stran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Q858"/>
  <sheetViews>
    <sheetView tabSelected="1" topLeftCell="A838" zoomScaleNormal="100" workbookViewId="0">
      <selection activeCell="L841" sqref="L841"/>
    </sheetView>
  </sheetViews>
  <sheetFormatPr defaultRowHeight="15"/>
  <cols>
    <col min="1" max="1" width="0.85546875" style="49" customWidth="1"/>
    <col min="2" max="2" width="3.140625" style="30" customWidth="1"/>
    <col min="3" max="3" width="8.85546875" style="30" bestFit="1" customWidth="1"/>
    <col min="4" max="4" width="33" style="31" customWidth="1"/>
    <col min="5" max="5" width="6" style="30" bestFit="1" customWidth="1"/>
    <col min="6" max="6" width="7.7109375" style="156" bestFit="1" customWidth="1"/>
    <col min="7" max="7" width="11.7109375" style="32" customWidth="1"/>
    <col min="8" max="8" width="13.140625" style="32" bestFit="1" customWidth="1"/>
    <col min="9" max="9" width="6" style="49" customWidth="1"/>
    <col min="10" max="10" width="13.140625" style="49" bestFit="1" customWidth="1"/>
    <col min="11" max="11" width="14.140625" style="49" bestFit="1" customWidth="1"/>
    <col min="12" max="12" width="13.140625" style="49" bestFit="1" customWidth="1"/>
    <col min="13" max="244" width="9.140625" style="49"/>
    <col min="245" max="245" width="15.7109375" style="49" customWidth="1"/>
    <col min="246" max="246" width="9.5703125" style="49" customWidth="1"/>
    <col min="247" max="247" width="10.7109375" style="49" customWidth="1"/>
    <col min="248" max="248" width="15.7109375" style="49" customWidth="1"/>
    <col min="249" max="249" width="12.7109375" style="49" customWidth="1"/>
    <col min="250" max="250" width="10.85546875" style="49" customWidth="1"/>
    <col min="251" max="251" width="20.7109375" style="49" customWidth="1"/>
    <col min="252" max="252" width="24.7109375" style="49" customWidth="1"/>
    <col min="253" max="254" width="60.7109375" style="49" customWidth="1"/>
    <col min="255" max="256" width="45.7109375" style="49" customWidth="1"/>
    <col min="257" max="261" width="0" style="49" hidden="1" customWidth="1"/>
    <col min="262" max="500" width="9.140625" style="49"/>
    <col min="501" max="501" width="15.7109375" style="49" customWidth="1"/>
    <col min="502" max="502" width="9.5703125" style="49" customWidth="1"/>
    <col min="503" max="503" width="10.7109375" style="49" customWidth="1"/>
    <col min="504" max="504" width="15.7109375" style="49" customWidth="1"/>
    <col min="505" max="505" width="12.7109375" style="49" customWidth="1"/>
    <col min="506" max="506" width="10.85546875" style="49" customWidth="1"/>
    <col min="507" max="507" width="20.7109375" style="49" customWidth="1"/>
    <col min="508" max="508" width="24.7109375" style="49" customWidth="1"/>
    <col min="509" max="510" width="60.7109375" style="49" customWidth="1"/>
    <col min="511" max="512" width="45.7109375" style="49" customWidth="1"/>
    <col min="513" max="517" width="0" style="49" hidden="1" customWidth="1"/>
    <col min="518" max="756" width="9.140625" style="49"/>
    <col min="757" max="757" width="15.7109375" style="49" customWidth="1"/>
    <col min="758" max="758" width="9.5703125" style="49" customWidth="1"/>
    <col min="759" max="759" width="10.7109375" style="49" customWidth="1"/>
    <col min="760" max="760" width="15.7109375" style="49" customWidth="1"/>
    <col min="761" max="761" width="12.7109375" style="49" customWidth="1"/>
    <col min="762" max="762" width="10.85546875" style="49" customWidth="1"/>
    <col min="763" max="763" width="20.7109375" style="49" customWidth="1"/>
    <col min="764" max="764" width="24.7109375" style="49" customWidth="1"/>
    <col min="765" max="766" width="60.7109375" style="49" customWidth="1"/>
    <col min="767" max="768" width="45.7109375" style="49" customWidth="1"/>
    <col min="769" max="773" width="0" style="49" hidden="1" customWidth="1"/>
    <col min="774" max="1012" width="9.140625" style="49"/>
    <col min="1013" max="1013" width="15.7109375" style="49" customWidth="1"/>
    <col min="1014" max="1014" width="9.5703125" style="49" customWidth="1"/>
    <col min="1015" max="1015" width="10.7109375" style="49" customWidth="1"/>
    <col min="1016" max="1016" width="15.7109375" style="49" customWidth="1"/>
    <col min="1017" max="1017" width="12.7109375" style="49" customWidth="1"/>
    <col min="1018" max="1018" width="10.85546875" style="49" customWidth="1"/>
    <col min="1019" max="1019" width="20.7109375" style="49" customWidth="1"/>
    <col min="1020" max="1020" width="24.7109375" style="49" customWidth="1"/>
    <col min="1021" max="1022" width="60.7109375" style="49" customWidth="1"/>
    <col min="1023" max="1024" width="45.7109375" style="49" customWidth="1"/>
    <col min="1025" max="1029" width="0" style="49" hidden="1" customWidth="1"/>
    <col min="1030" max="1268" width="9.140625" style="49"/>
    <col min="1269" max="1269" width="15.7109375" style="49" customWidth="1"/>
    <col min="1270" max="1270" width="9.5703125" style="49" customWidth="1"/>
    <col min="1271" max="1271" width="10.7109375" style="49" customWidth="1"/>
    <col min="1272" max="1272" width="15.7109375" style="49" customWidth="1"/>
    <col min="1273" max="1273" width="12.7109375" style="49" customWidth="1"/>
    <col min="1274" max="1274" width="10.85546875" style="49" customWidth="1"/>
    <col min="1275" max="1275" width="20.7109375" style="49" customWidth="1"/>
    <col min="1276" max="1276" width="24.7109375" style="49" customWidth="1"/>
    <col min="1277" max="1278" width="60.7109375" style="49" customWidth="1"/>
    <col min="1279" max="1280" width="45.7109375" style="49" customWidth="1"/>
    <col min="1281" max="1285" width="0" style="49" hidden="1" customWidth="1"/>
    <col min="1286" max="1524" width="9.140625" style="49"/>
    <col min="1525" max="1525" width="15.7109375" style="49" customWidth="1"/>
    <col min="1526" max="1526" width="9.5703125" style="49" customWidth="1"/>
    <col min="1527" max="1527" width="10.7109375" style="49" customWidth="1"/>
    <col min="1528" max="1528" width="15.7109375" style="49" customWidth="1"/>
    <col min="1529" max="1529" width="12.7109375" style="49" customWidth="1"/>
    <col min="1530" max="1530" width="10.85546875" style="49" customWidth="1"/>
    <col min="1531" max="1531" width="20.7109375" style="49" customWidth="1"/>
    <col min="1532" max="1532" width="24.7109375" style="49" customWidth="1"/>
    <col min="1533" max="1534" width="60.7109375" style="49" customWidth="1"/>
    <col min="1535" max="1536" width="45.7109375" style="49" customWidth="1"/>
    <col min="1537" max="1541" width="0" style="49" hidden="1" customWidth="1"/>
    <col min="1542" max="1780" width="9.140625" style="49"/>
    <col min="1781" max="1781" width="15.7109375" style="49" customWidth="1"/>
    <col min="1782" max="1782" width="9.5703125" style="49" customWidth="1"/>
    <col min="1783" max="1783" width="10.7109375" style="49" customWidth="1"/>
    <col min="1784" max="1784" width="15.7109375" style="49" customWidth="1"/>
    <col min="1785" max="1785" width="12.7109375" style="49" customWidth="1"/>
    <col min="1786" max="1786" width="10.85546875" style="49" customWidth="1"/>
    <col min="1787" max="1787" width="20.7109375" style="49" customWidth="1"/>
    <col min="1788" max="1788" width="24.7109375" style="49" customWidth="1"/>
    <col min="1789" max="1790" width="60.7109375" style="49" customWidth="1"/>
    <col min="1791" max="1792" width="45.7109375" style="49" customWidth="1"/>
    <col min="1793" max="1797" width="0" style="49" hidden="1" customWidth="1"/>
    <col min="1798" max="2036" width="9.140625" style="49"/>
    <col min="2037" max="2037" width="15.7109375" style="49" customWidth="1"/>
    <col min="2038" max="2038" width="9.5703125" style="49" customWidth="1"/>
    <col min="2039" max="2039" width="10.7109375" style="49" customWidth="1"/>
    <col min="2040" max="2040" width="15.7109375" style="49" customWidth="1"/>
    <col min="2041" max="2041" width="12.7109375" style="49" customWidth="1"/>
    <col min="2042" max="2042" width="10.85546875" style="49" customWidth="1"/>
    <col min="2043" max="2043" width="20.7109375" style="49" customWidth="1"/>
    <col min="2044" max="2044" width="24.7109375" style="49" customWidth="1"/>
    <col min="2045" max="2046" width="60.7109375" style="49" customWidth="1"/>
    <col min="2047" max="2048" width="45.7109375" style="49" customWidth="1"/>
    <col min="2049" max="2053" width="0" style="49" hidden="1" customWidth="1"/>
    <col min="2054" max="2292" width="9.140625" style="49"/>
    <col min="2293" max="2293" width="15.7109375" style="49" customWidth="1"/>
    <col min="2294" max="2294" width="9.5703125" style="49" customWidth="1"/>
    <col min="2295" max="2295" width="10.7109375" style="49" customWidth="1"/>
    <col min="2296" max="2296" width="15.7109375" style="49" customWidth="1"/>
    <col min="2297" max="2297" width="12.7109375" style="49" customWidth="1"/>
    <col min="2298" max="2298" width="10.85546875" style="49" customWidth="1"/>
    <col min="2299" max="2299" width="20.7109375" style="49" customWidth="1"/>
    <col min="2300" max="2300" width="24.7109375" style="49" customWidth="1"/>
    <col min="2301" max="2302" width="60.7109375" style="49" customWidth="1"/>
    <col min="2303" max="2304" width="45.7109375" style="49" customWidth="1"/>
    <col min="2305" max="2309" width="0" style="49" hidden="1" customWidth="1"/>
    <col min="2310" max="2548" width="9.140625" style="49"/>
    <col min="2549" max="2549" width="15.7109375" style="49" customWidth="1"/>
    <col min="2550" max="2550" width="9.5703125" style="49" customWidth="1"/>
    <col min="2551" max="2551" width="10.7109375" style="49" customWidth="1"/>
    <col min="2552" max="2552" width="15.7109375" style="49" customWidth="1"/>
    <col min="2553" max="2553" width="12.7109375" style="49" customWidth="1"/>
    <col min="2554" max="2554" width="10.85546875" style="49" customWidth="1"/>
    <col min="2555" max="2555" width="20.7109375" style="49" customWidth="1"/>
    <col min="2556" max="2556" width="24.7109375" style="49" customWidth="1"/>
    <col min="2557" max="2558" width="60.7109375" style="49" customWidth="1"/>
    <col min="2559" max="2560" width="45.7109375" style="49" customWidth="1"/>
    <col min="2561" max="2565" width="0" style="49" hidden="1" customWidth="1"/>
    <col min="2566" max="2804" width="9.140625" style="49"/>
    <col min="2805" max="2805" width="15.7109375" style="49" customWidth="1"/>
    <col min="2806" max="2806" width="9.5703125" style="49" customWidth="1"/>
    <col min="2807" max="2807" width="10.7109375" style="49" customWidth="1"/>
    <col min="2808" max="2808" width="15.7109375" style="49" customWidth="1"/>
    <col min="2809" max="2809" width="12.7109375" style="49" customWidth="1"/>
    <col min="2810" max="2810" width="10.85546875" style="49" customWidth="1"/>
    <col min="2811" max="2811" width="20.7109375" style="49" customWidth="1"/>
    <col min="2812" max="2812" width="24.7109375" style="49" customWidth="1"/>
    <col min="2813" max="2814" width="60.7109375" style="49" customWidth="1"/>
    <col min="2815" max="2816" width="45.7109375" style="49" customWidth="1"/>
    <col min="2817" max="2821" width="0" style="49" hidden="1" customWidth="1"/>
    <col min="2822" max="3060" width="9.140625" style="49"/>
    <col min="3061" max="3061" width="15.7109375" style="49" customWidth="1"/>
    <col min="3062" max="3062" width="9.5703125" style="49" customWidth="1"/>
    <col min="3063" max="3063" width="10.7109375" style="49" customWidth="1"/>
    <col min="3064" max="3064" width="15.7109375" style="49" customWidth="1"/>
    <col min="3065" max="3065" width="12.7109375" style="49" customWidth="1"/>
    <col min="3066" max="3066" width="10.85546875" style="49" customWidth="1"/>
    <col min="3067" max="3067" width="20.7109375" style="49" customWidth="1"/>
    <col min="3068" max="3068" width="24.7109375" style="49" customWidth="1"/>
    <col min="3069" max="3070" width="60.7109375" style="49" customWidth="1"/>
    <col min="3071" max="3072" width="45.7109375" style="49" customWidth="1"/>
    <col min="3073" max="3077" width="0" style="49" hidden="1" customWidth="1"/>
    <col min="3078" max="3316" width="9.140625" style="49"/>
    <col min="3317" max="3317" width="15.7109375" style="49" customWidth="1"/>
    <col min="3318" max="3318" width="9.5703125" style="49" customWidth="1"/>
    <col min="3319" max="3319" width="10.7109375" style="49" customWidth="1"/>
    <col min="3320" max="3320" width="15.7109375" style="49" customWidth="1"/>
    <col min="3321" max="3321" width="12.7109375" style="49" customWidth="1"/>
    <col min="3322" max="3322" width="10.85546875" style="49" customWidth="1"/>
    <col min="3323" max="3323" width="20.7109375" style="49" customWidth="1"/>
    <col min="3324" max="3324" width="24.7109375" style="49" customWidth="1"/>
    <col min="3325" max="3326" width="60.7109375" style="49" customWidth="1"/>
    <col min="3327" max="3328" width="45.7109375" style="49" customWidth="1"/>
    <col min="3329" max="3333" width="0" style="49" hidden="1" customWidth="1"/>
    <col min="3334" max="3572" width="9.140625" style="49"/>
    <col min="3573" max="3573" width="15.7109375" style="49" customWidth="1"/>
    <col min="3574" max="3574" width="9.5703125" style="49" customWidth="1"/>
    <col min="3575" max="3575" width="10.7109375" style="49" customWidth="1"/>
    <col min="3576" max="3576" width="15.7109375" style="49" customWidth="1"/>
    <col min="3577" max="3577" width="12.7109375" style="49" customWidth="1"/>
    <col min="3578" max="3578" width="10.85546875" style="49" customWidth="1"/>
    <col min="3579" max="3579" width="20.7109375" style="49" customWidth="1"/>
    <col min="3580" max="3580" width="24.7109375" style="49" customWidth="1"/>
    <col min="3581" max="3582" width="60.7109375" style="49" customWidth="1"/>
    <col min="3583" max="3584" width="45.7109375" style="49" customWidth="1"/>
    <col min="3585" max="3589" width="0" style="49" hidden="1" customWidth="1"/>
    <col min="3590" max="3828" width="9.140625" style="49"/>
    <col min="3829" max="3829" width="15.7109375" style="49" customWidth="1"/>
    <col min="3830" max="3830" width="9.5703125" style="49" customWidth="1"/>
    <col min="3831" max="3831" width="10.7109375" style="49" customWidth="1"/>
    <col min="3832" max="3832" width="15.7109375" style="49" customWidth="1"/>
    <col min="3833" max="3833" width="12.7109375" style="49" customWidth="1"/>
    <col min="3834" max="3834" width="10.85546875" style="49" customWidth="1"/>
    <col min="3835" max="3835" width="20.7109375" style="49" customWidth="1"/>
    <col min="3836" max="3836" width="24.7109375" style="49" customWidth="1"/>
    <col min="3837" max="3838" width="60.7109375" style="49" customWidth="1"/>
    <col min="3839" max="3840" width="45.7109375" style="49" customWidth="1"/>
    <col min="3841" max="3845" width="0" style="49" hidden="1" customWidth="1"/>
    <col min="3846" max="4084" width="9.140625" style="49"/>
    <col min="4085" max="4085" width="15.7109375" style="49" customWidth="1"/>
    <col min="4086" max="4086" width="9.5703125" style="49" customWidth="1"/>
    <col min="4087" max="4087" width="10.7109375" style="49" customWidth="1"/>
    <col min="4088" max="4088" width="15.7109375" style="49" customWidth="1"/>
    <col min="4089" max="4089" width="12.7109375" style="49" customWidth="1"/>
    <col min="4090" max="4090" width="10.85546875" style="49" customWidth="1"/>
    <col min="4091" max="4091" width="20.7109375" style="49" customWidth="1"/>
    <col min="4092" max="4092" width="24.7109375" style="49" customWidth="1"/>
    <col min="4093" max="4094" width="60.7109375" style="49" customWidth="1"/>
    <col min="4095" max="4096" width="45.7109375" style="49" customWidth="1"/>
    <col min="4097" max="4101" width="0" style="49" hidden="1" customWidth="1"/>
    <col min="4102" max="4340" width="9.140625" style="49"/>
    <col min="4341" max="4341" width="15.7109375" style="49" customWidth="1"/>
    <col min="4342" max="4342" width="9.5703125" style="49" customWidth="1"/>
    <col min="4343" max="4343" width="10.7109375" style="49" customWidth="1"/>
    <col min="4344" max="4344" width="15.7109375" style="49" customWidth="1"/>
    <col min="4345" max="4345" width="12.7109375" style="49" customWidth="1"/>
    <col min="4346" max="4346" width="10.85546875" style="49" customWidth="1"/>
    <col min="4347" max="4347" width="20.7109375" style="49" customWidth="1"/>
    <col min="4348" max="4348" width="24.7109375" style="49" customWidth="1"/>
    <col min="4349" max="4350" width="60.7109375" style="49" customWidth="1"/>
    <col min="4351" max="4352" width="45.7109375" style="49" customWidth="1"/>
    <col min="4353" max="4357" width="0" style="49" hidden="1" customWidth="1"/>
    <col min="4358" max="4596" width="9.140625" style="49"/>
    <col min="4597" max="4597" width="15.7109375" style="49" customWidth="1"/>
    <col min="4598" max="4598" width="9.5703125" style="49" customWidth="1"/>
    <col min="4599" max="4599" width="10.7109375" style="49" customWidth="1"/>
    <col min="4600" max="4600" width="15.7109375" style="49" customWidth="1"/>
    <col min="4601" max="4601" width="12.7109375" style="49" customWidth="1"/>
    <col min="4602" max="4602" width="10.85546875" style="49" customWidth="1"/>
    <col min="4603" max="4603" width="20.7109375" style="49" customWidth="1"/>
    <col min="4604" max="4604" width="24.7109375" style="49" customWidth="1"/>
    <col min="4605" max="4606" width="60.7109375" style="49" customWidth="1"/>
    <col min="4607" max="4608" width="45.7109375" style="49" customWidth="1"/>
    <col min="4609" max="4613" width="0" style="49" hidden="1" customWidth="1"/>
    <col min="4614" max="4852" width="9.140625" style="49"/>
    <col min="4853" max="4853" width="15.7109375" style="49" customWidth="1"/>
    <col min="4854" max="4854" width="9.5703125" style="49" customWidth="1"/>
    <col min="4855" max="4855" width="10.7109375" style="49" customWidth="1"/>
    <col min="4856" max="4856" width="15.7109375" style="49" customWidth="1"/>
    <col min="4857" max="4857" width="12.7109375" style="49" customWidth="1"/>
    <col min="4858" max="4858" width="10.85546875" style="49" customWidth="1"/>
    <col min="4859" max="4859" width="20.7109375" style="49" customWidth="1"/>
    <col min="4860" max="4860" width="24.7109375" style="49" customWidth="1"/>
    <col min="4861" max="4862" width="60.7109375" style="49" customWidth="1"/>
    <col min="4863" max="4864" width="45.7109375" style="49" customWidth="1"/>
    <col min="4865" max="4869" width="0" style="49" hidden="1" customWidth="1"/>
    <col min="4870" max="5108" width="9.140625" style="49"/>
    <col min="5109" max="5109" width="15.7109375" style="49" customWidth="1"/>
    <col min="5110" max="5110" width="9.5703125" style="49" customWidth="1"/>
    <col min="5111" max="5111" width="10.7109375" style="49" customWidth="1"/>
    <col min="5112" max="5112" width="15.7109375" style="49" customWidth="1"/>
    <col min="5113" max="5113" width="12.7109375" style="49" customWidth="1"/>
    <col min="5114" max="5114" width="10.85546875" style="49" customWidth="1"/>
    <col min="5115" max="5115" width="20.7109375" style="49" customWidth="1"/>
    <col min="5116" max="5116" width="24.7109375" style="49" customWidth="1"/>
    <col min="5117" max="5118" width="60.7109375" style="49" customWidth="1"/>
    <col min="5119" max="5120" width="45.7109375" style="49" customWidth="1"/>
    <col min="5121" max="5125" width="0" style="49" hidden="1" customWidth="1"/>
    <col min="5126" max="5364" width="9.140625" style="49"/>
    <col min="5365" max="5365" width="15.7109375" style="49" customWidth="1"/>
    <col min="5366" max="5366" width="9.5703125" style="49" customWidth="1"/>
    <col min="5367" max="5367" width="10.7109375" style="49" customWidth="1"/>
    <col min="5368" max="5368" width="15.7109375" style="49" customWidth="1"/>
    <col min="5369" max="5369" width="12.7109375" style="49" customWidth="1"/>
    <col min="5370" max="5370" width="10.85546875" style="49" customWidth="1"/>
    <col min="5371" max="5371" width="20.7109375" style="49" customWidth="1"/>
    <col min="5372" max="5372" width="24.7109375" style="49" customWidth="1"/>
    <col min="5373" max="5374" width="60.7109375" style="49" customWidth="1"/>
    <col min="5375" max="5376" width="45.7109375" style="49" customWidth="1"/>
    <col min="5377" max="5381" width="0" style="49" hidden="1" customWidth="1"/>
    <col min="5382" max="5620" width="9.140625" style="49"/>
    <col min="5621" max="5621" width="15.7109375" style="49" customWidth="1"/>
    <col min="5622" max="5622" width="9.5703125" style="49" customWidth="1"/>
    <col min="5623" max="5623" width="10.7109375" style="49" customWidth="1"/>
    <col min="5624" max="5624" width="15.7109375" style="49" customWidth="1"/>
    <col min="5625" max="5625" width="12.7109375" style="49" customWidth="1"/>
    <col min="5626" max="5626" width="10.85546875" style="49" customWidth="1"/>
    <col min="5627" max="5627" width="20.7109375" style="49" customWidth="1"/>
    <col min="5628" max="5628" width="24.7109375" style="49" customWidth="1"/>
    <col min="5629" max="5630" width="60.7109375" style="49" customWidth="1"/>
    <col min="5631" max="5632" width="45.7109375" style="49" customWidth="1"/>
    <col min="5633" max="5637" width="0" style="49" hidden="1" customWidth="1"/>
    <col min="5638" max="5876" width="9.140625" style="49"/>
    <col min="5877" max="5877" width="15.7109375" style="49" customWidth="1"/>
    <col min="5878" max="5878" width="9.5703125" style="49" customWidth="1"/>
    <col min="5879" max="5879" width="10.7109375" style="49" customWidth="1"/>
    <col min="5880" max="5880" width="15.7109375" style="49" customWidth="1"/>
    <col min="5881" max="5881" width="12.7109375" style="49" customWidth="1"/>
    <col min="5882" max="5882" width="10.85546875" style="49" customWidth="1"/>
    <col min="5883" max="5883" width="20.7109375" style="49" customWidth="1"/>
    <col min="5884" max="5884" width="24.7109375" style="49" customWidth="1"/>
    <col min="5885" max="5886" width="60.7109375" style="49" customWidth="1"/>
    <col min="5887" max="5888" width="45.7109375" style="49" customWidth="1"/>
    <col min="5889" max="5893" width="0" style="49" hidden="1" customWidth="1"/>
    <col min="5894" max="6132" width="9.140625" style="49"/>
    <col min="6133" max="6133" width="15.7109375" style="49" customWidth="1"/>
    <col min="6134" max="6134" width="9.5703125" style="49" customWidth="1"/>
    <col min="6135" max="6135" width="10.7109375" style="49" customWidth="1"/>
    <col min="6136" max="6136" width="15.7109375" style="49" customWidth="1"/>
    <col min="6137" max="6137" width="12.7109375" style="49" customWidth="1"/>
    <col min="6138" max="6138" width="10.85546875" style="49" customWidth="1"/>
    <col min="6139" max="6139" width="20.7109375" style="49" customWidth="1"/>
    <col min="6140" max="6140" width="24.7109375" style="49" customWidth="1"/>
    <col min="6141" max="6142" width="60.7109375" style="49" customWidth="1"/>
    <col min="6143" max="6144" width="45.7109375" style="49" customWidth="1"/>
    <col min="6145" max="6149" width="0" style="49" hidden="1" customWidth="1"/>
    <col min="6150" max="6388" width="9.140625" style="49"/>
    <col min="6389" max="6389" width="15.7109375" style="49" customWidth="1"/>
    <col min="6390" max="6390" width="9.5703125" style="49" customWidth="1"/>
    <col min="6391" max="6391" width="10.7109375" style="49" customWidth="1"/>
    <col min="6392" max="6392" width="15.7109375" style="49" customWidth="1"/>
    <col min="6393" max="6393" width="12.7109375" style="49" customWidth="1"/>
    <col min="6394" max="6394" width="10.85546875" style="49" customWidth="1"/>
    <col min="6395" max="6395" width="20.7109375" style="49" customWidth="1"/>
    <col min="6396" max="6396" width="24.7109375" style="49" customWidth="1"/>
    <col min="6397" max="6398" width="60.7109375" style="49" customWidth="1"/>
    <col min="6399" max="6400" width="45.7109375" style="49" customWidth="1"/>
    <col min="6401" max="6405" width="0" style="49" hidden="1" customWidth="1"/>
    <col min="6406" max="6644" width="9.140625" style="49"/>
    <col min="6645" max="6645" width="15.7109375" style="49" customWidth="1"/>
    <col min="6646" max="6646" width="9.5703125" style="49" customWidth="1"/>
    <col min="6647" max="6647" width="10.7109375" style="49" customWidth="1"/>
    <col min="6648" max="6648" width="15.7109375" style="49" customWidth="1"/>
    <col min="6649" max="6649" width="12.7109375" style="49" customWidth="1"/>
    <col min="6650" max="6650" width="10.85546875" style="49" customWidth="1"/>
    <col min="6651" max="6651" width="20.7109375" style="49" customWidth="1"/>
    <col min="6652" max="6652" width="24.7109375" style="49" customWidth="1"/>
    <col min="6653" max="6654" width="60.7109375" style="49" customWidth="1"/>
    <col min="6655" max="6656" width="45.7109375" style="49" customWidth="1"/>
    <col min="6657" max="6661" width="0" style="49" hidden="1" customWidth="1"/>
    <col min="6662" max="6900" width="9.140625" style="49"/>
    <col min="6901" max="6901" width="15.7109375" style="49" customWidth="1"/>
    <col min="6902" max="6902" width="9.5703125" style="49" customWidth="1"/>
    <col min="6903" max="6903" width="10.7109375" style="49" customWidth="1"/>
    <col min="6904" max="6904" width="15.7109375" style="49" customWidth="1"/>
    <col min="6905" max="6905" width="12.7109375" style="49" customWidth="1"/>
    <col min="6906" max="6906" width="10.85546875" style="49" customWidth="1"/>
    <col min="6907" max="6907" width="20.7109375" style="49" customWidth="1"/>
    <col min="6908" max="6908" width="24.7109375" style="49" customWidth="1"/>
    <col min="6909" max="6910" width="60.7109375" style="49" customWidth="1"/>
    <col min="6911" max="6912" width="45.7109375" style="49" customWidth="1"/>
    <col min="6913" max="6917" width="0" style="49" hidden="1" customWidth="1"/>
    <col min="6918" max="7156" width="9.140625" style="49"/>
    <col min="7157" max="7157" width="15.7109375" style="49" customWidth="1"/>
    <col min="7158" max="7158" width="9.5703125" style="49" customWidth="1"/>
    <col min="7159" max="7159" width="10.7109375" style="49" customWidth="1"/>
    <col min="7160" max="7160" width="15.7109375" style="49" customWidth="1"/>
    <col min="7161" max="7161" width="12.7109375" style="49" customWidth="1"/>
    <col min="7162" max="7162" width="10.85546875" style="49" customWidth="1"/>
    <col min="7163" max="7163" width="20.7109375" style="49" customWidth="1"/>
    <col min="7164" max="7164" width="24.7109375" style="49" customWidth="1"/>
    <col min="7165" max="7166" width="60.7109375" style="49" customWidth="1"/>
    <col min="7167" max="7168" width="45.7109375" style="49" customWidth="1"/>
    <col min="7169" max="7173" width="0" style="49" hidden="1" customWidth="1"/>
    <col min="7174" max="7412" width="9.140625" style="49"/>
    <col min="7413" max="7413" width="15.7109375" style="49" customWidth="1"/>
    <col min="7414" max="7414" width="9.5703125" style="49" customWidth="1"/>
    <col min="7415" max="7415" width="10.7109375" style="49" customWidth="1"/>
    <col min="7416" max="7416" width="15.7109375" style="49" customWidth="1"/>
    <col min="7417" max="7417" width="12.7109375" style="49" customWidth="1"/>
    <col min="7418" max="7418" width="10.85546875" style="49" customWidth="1"/>
    <col min="7419" max="7419" width="20.7109375" style="49" customWidth="1"/>
    <col min="7420" max="7420" width="24.7109375" style="49" customWidth="1"/>
    <col min="7421" max="7422" width="60.7109375" style="49" customWidth="1"/>
    <col min="7423" max="7424" width="45.7109375" style="49" customWidth="1"/>
    <col min="7425" max="7429" width="0" style="49" hidden="1" customWidth="1"/>
    <col min="7430" max="7668" width="9.140625" style="49"/>
    <col min="7669" max="7669" width="15.7109375" style="49" customWidth="1"/>
    <col min="7670" max="7670" width="9.5703125" style="49" customWidth="1"/>
    <col min="7671" max="7671" width="10.7109375" style="49" customWidth="1"/>
    <col min="7672" max="7672" width="15.7109375" style="49" customWidth="1"/>
    <col min="7673" max="7673" width="12.7109375" style="49" customWidth="1"/>
    <col min="7674" max="7674" width="10.85546875" style="49" customWidth="1"/>
    <col min="7675" max="7675" width="20.7109375" style="49" customWidth="1"/>
    <col min="7676" max="7676" width="24.7109375" style="49" customWidth="1"/>
    <col min="7677" max="7678" width="60.7109375" style="49" customWidth="1"/>
    <col min="7679" max="7680" width="45.7109375" style="49" customWidth="1"/>
    <col min="7681" max="7685" width="0" style="49" hidden="1" customWidth="1"/>
    <col min="7686" max="7924" width="9.140625" style="49"/>
    <col min="7925" max="7925" width="15.7109375" style="49" customWidth="1"/>
    <col min="7926" max="7926" width="9.5703125" style="49" customWidth="1"/>
    <col min="7927" max="7927" width="10.7109375" style="49" customWidth="1"/>
    <col min="7928" max="7928" width="15.7109375" style="49" customWidth="1"/>
    <col min="7929" max="7929" width="12.7109375" style="49" customWidth="1"/>
    <col min="7930" max="7930" width="10.85546875" style="49" customWidth="1"/>
    <col min="7931" max="7931" width="20.7109375" style="49" customWidth="1"/>
    <col min="7932" max="7932" width="24.7109375" style="49" customWidth="1"/>
    <col min="7933" max="7934" width="60.7109375" style="49" customWidth="1"/>
    <col min="7935" max="7936" width="45.7109375" style="49" customWidth="1"/>
    <col min="7937" max="7941" width="0" style="49" hidden="1" customWidth="1"/>
    <col min="7942" max="8180" width="9.140625" style="49"/>
    <col min="8181" max="8181" width="15.7109375" style="49" customWidth="1"/>
    <col min="8182" max="8182" width="9.5703125" style="49" customWidth="1"/>
    <col min="8183" max="8183" width="10.7109375" style="49" customWidth="1"/>
    <col min="8184" max="8184" width="15.7109375" style="49" customWidth="1"/>
    <col min="8185" max="8185" width="12.7109375" style="49" customWidth="1"/>
    <col min="8186" max="8186" width="10.85546875" style="49" customWidth="1"/>
    <col min="8187" max="8187" width="20.7109375" style="49" customWidth="1"/>
    <col min="8188" max="8188" width="24.7109375" style="49" customWidth="1"/>
    <col min="8189" max="8190" width="60.7109375" style="49" customWidth="1"/>
    <col min="8191" max="8192" width="45.7109375" style="49" customWidth="1"/>
    <col min="8193" max="8197" width="0" style="49" hidden="1" customWidth="1"/>
    <col min="8198" max="8436" width="9.140625" style="49"/>
    <col min="8437" max="8437" width="15.7109375" style="49" customWidth="1"/>
    <col min="8438" max="8438" width="9.5703125" style="49" customWidth="1"/>
    <col min="8439" max="8439" width="10.7109375" style="49" customWidth="1"/>
    <col min="8440" max="8440" width="15.7109375" style="49" customWidth="1"/>
    <col min="8441" max="8441" width="12.7109375" style="49" customWidth="1"/>
    <col min="8442" max="8442" width="10.85546875" style="49" customWidth="1"/>
    <col min="8443" max="8443" width="20.7109375" style="49" customWidth="1"/>
    <col min="8444" max="8444" width="24.7109375" style="49" customWidth="1"/>
    <col min="8445" max="8446" width="60.7109375" style="49" customWidth="1"/>
    <col min="8447" max="8448" width="45.7109375" style="49" customWidth="1"/>
    <col min="8449" max="8453" width="0" style="49" hidden="1" customWidth="1"/>
    <col min="8454" max="8692" width="9.140625" style="49"/>
    <col min="8693" max="8693" width="15.7109375" style="49" customWidth="1"/>
    <col min="8694" max="8694" width="9.5703125" style="49" customWidth="1"/>
    <col min="8695" max="8695" width="10.7109375" style="49" customWidth="1"/>
    <col min="8696" max="8696" width="15.7109375" style="49" customWidth="1"/>
    <col min="8697" max="8697" width="12.7109375" style="49" customWidth="1"/>
    <col min="8698" max="8698" width="10.85546875" style="49" customWidth="1"/>
    <col min="8699" max="8699" width="20.7109375" style="49" customWidth="1"/>
    <col min="8700" max="8700" width="24.7109375" style="49" customWidth="1"/>
    <col min="8701" max="8702" width="60.7109375" style="49" customWidth="1"/>
    <col min="8703" max="8704" width="45.7109375" style="49" customWidth="1"/>
    <col min="8705" max="8709" width="0" style="49" hidden="1" customWidth="1"/>
    <col min="8710" max="8948" width="9.140625" style="49"/>
    <col min="8949" max="8949" width="15.7109375" style="49" customWidth="1"/>
    <col min="8950" max="8950" width="9.5703125" style="49" customWidth="1"/>
    <col min="8951" max="8951" width="10.7109375" style="49" customWidth="1"/>
    <col min="8952" max="8952" width="15.7109375" style="49" customWidth="1"/>
    <col min="8953" max="8953" width="12.7109375" style="49" customWidth="1"/>
    <col min="8954" max="8954" width="10.85546875" style="49" customWidth="1"/>
    <col min="8955" max="8955" width="20.7109375" style="49" customWidth="1"/>
    <col min="8956" max="8956" width="24.7109375" style="49" customWidth="1"/>
    <col min="8957" max="8958" width="60.7109375" style="49" customWidth="1"/>
    <col min="8959" max="8960" width="45.7109375" style="49" customWidth="1"/>
    <col min="8961" max="8965" width="0" style="49" hidden="1" customWidth="1"/>
    <col min="8966" max="9204" width="9.140625" style="49"/>
    <col min="9205" max="9205" width="15.7109375" style="49" customWidth="1"/>
    <col min="9206" max="9206" width="9.5703125" style="49" customWidth="1"/>
    <col min="9207" max="9207" width="10.7109375" style="49" customWidth="1"/>
    <col min="9208" max="9208" width="15.7109375" style="49" customWidth="1"/>
    <col min="9209" max="9209" width="12.7109375" style="49" customWidth="1"/>
    <col min="9210" max="9210" width="10.85546875" style="49" customWidth="1"/>
    <col min="9211" max="9211" width="20.7109375" style="49" customWidth="1"/>
    <col min="9212" max="9212" width="24.7109375" style="49" customWidth="1"/>
    <col min="9213" max="9214" width="60.7109375" style="49" customWidth="1"/>
    <col min="9215" max="9216" width="45.7109375" style="49" customWidth="1"/>
    <col min="9217" max="9221" width="0" style="49" hidden="1" customWidth="1"/>
    <col min="9222" max="9460" width="9.140625" style="49"/>
    <col min="9461" max="9461" width="15.7109375" style="49" customWidth="1"/>
    <col min="9462" max="9462" width="9.5703125" style="49" customWidth="1"/>
    <col min="9463" max="9463" width="10.7109375" style="49" customWidth="1"/>
    <col min="9464" max="9464" width="15.7109375" style="49" customWidth="1"/>
    <col min="9465" max="9465" width="12.7109375" style="49" customWidth="1"/>
    <col min="9466" max="9466" width="10.85546875" style="49" customWidth="1"/>
    <col min="9467" max="9467" width="20.7109375" style="49" customWidth="1"/>
    <col min="9468" max="9468" width="24.7109375" style="49" customWidth="1"/>
    <col min="9469" max="9470" width="60.7109375" style="49" customWidth="1"/>
    <col min="9471" max="9472" width="45.7109375" style="49" customWidth="1"/>
    <col min="9473" max="9477" width="0" style="49" hidden="1" customWidth="1"/>
    <col min="9478" max="9716" width="9.140625" style="49"/>
    <col min="9717" max="9717" width="15.7109375" style="49" customWidth="1"/>
    <col min="9718" max="9718" width="9.5703125" style="49" customWidth="1"/>
    <col min="9719" max="9719" width="10.7109375" style="49" customWidth="1"/>
    <col min="9720" max="9720" width="15.7109375" style="49" customWidth="1"/>
    <col min="9721" max="9721" width="12.7109375" style="49" customWidth="1"/>
    <col min="9722" max="9722" width="10.85546875" style="49" customWidth="1"/>
    <col min="9723" max="9723" width="20.7109375" style="49" customWidth="1"/>
    <col min="9724" max="9724" width="24.7109375" style="49" customWidth="1"/>
    <col min="9725" max="9726" width="60.7109375" style="49" customWidth="1"/>
    <col min="9727" max="9728" width="45.7109375" style="49" customWidth="1"/>
    <col min="9729" max="9733" width="0" style="49" hidden="1" customWidth="1"/>
    <col min="9734" max="9972" width="9.140625" style="49"/>
    <col min="9973" max="9973" width="15.7109375" style="49" customWidth="1"/>
    <col min="9974" max="9974" width="9.5703125" style="49" customWidth="1"/>
    <col min="9975" max="9975" width="10.7109375" style="49" customWidth="1"/>
    <col min="9976" max="9976" width="15.7109375" style="49" customWidth="1"/>
    <col min="9977" max="9977" width="12.7109375" style="49" customWidth="1"/>
    <col min="9978" max="9978" width="10.85546875" style="49" customWidth="1"/>
    <col min="9979" max="9979" width="20.7109375" style="49" customWidth="1"/>
    <col min="9980" max="9980" width="24.7109375" style="49" customWidth="1"/>
    <col min="9981" max="9982" width="60.7109375" style="49" customWidth="1"/>
    <col min="9983" max="9984" width="45.7109375" style="49" customWidth="1"/>
    <col min="9985" max="9989" width="0" style="49" hidden="1" customWidth="1"/>
    <col min="9990" max="10228" width="9.140625" style="49"/>
    <col min="10229" max="10229" width="15.7109375" style="49" customWidth="1"/>
    <col min="10230" max="10230" width="9.5703125" style="49" customWidth="1"/>
    <col min="10231" max="10231" width="10.7109375" style="49" customWidth="1"/>
    <col min="10232" max="10232" width="15.7109375" style="49" customWidth="1"/>
    <col min="10233" max="10233" width="12.7109375" style="49" customWidth="1"/>
    <col min="10234" max="10234" width="10.85546875" style="49" customWidth="1"/>
    <col min="10235" max="10235" width="20.7109375" style="49" customWidth="1"/>
    <col min="10236" max="10236" width="24.7109375" style="49" customWidth="1"/>
    <col min="10237" max="10238" width="60.7109375" style="49" customWidth="1"/>
    <col min="10239" max="10240" width="45.7109375" style="49" customWidth="1"/>
    <col min="10241" max="10245" width="0" style="49" hidden="1" customWidth="1"/>
    <col min="10246" max="10484" width="9.140625" style="49"/>
    <col min="10485" max="10485" width="15.7109375" style="49" customWidth="1"/>
    <col min="10486" max="10486" width="9.5703125" style="49" customWidth="1"/>
    <col min="10487" max="10487" width="10.7109375" style="49" customWidth="1"/>
    <col min="10488" max="10488" width="15.7109375" style="49" customWidth="1"/>
    <col min="10489" max="10489" width="12.7109375" style="49" customWidth="1"/>
    <col min="10490" max="10490" width="10.85546875" style="49" customWidth="1"/>
    <col min="10491" max="10491" width="20.7109375" style="49" customWidth="1"/>
    <col min="10492" max="10492" width="24.7109375" style="49" customWidth="1"/>
    <col min="10493" max="10494" width="60.7109375" style="49" customWidth="1"/>
    <col min="10495" max="10496" width="45.7109375" style="49" customWidth="1"/>
    <col min="10497" max="10501" width="0" style="49" hidden="1" customWidth="1"/>
    <col min="10502" max="10740" width="9.140625" style="49"/>
    <col min="10741" max="10741" width="15.7109375" style="49" customWidth="1"/>
    <col min="10742" max="10742" width="9.5703125" style="49" customWidth="1"/>
    <col min="10743" max="10743" width="10.7109375" style="49" customWidth="1"/>
    <col min="10744" max="10744" width="15.7109375" style="49" customWidth="1"/>
    <col min="10745" max="10745" width="12.7109375" style="49" customWidth="1"/>
    <col min="10746" max="10746" width="10.85546875" style="49" customWidth="1"/>
    <col min="10747" max="10747" width="20.7109375" style="49" customWidth="1"/>
    <col min="10748" max="10748" width="24.7109375" style="49" customWidth="1"/>
    <col min="10749" max="10750" width="60.7109375" style="49" customWidth="1"/>
    <col min="10751" max="10752" width="45.7109375" style="49" customWidth="1"/>
    <col min="10753" max="10757" width="0" style="49" hidden="1" customWidth="1"/>
    <col min="10758" max="10996" width="9.140625" style="49"/>
    <col min="10997" max="10997" width="15.7109375" style="49" customWidth="1"/>
    <col min="10998" max="10998" width="9.5703125" style="49" customWidth="1"/>
    <col min="10999" max="10999" width="10.7109375" style="49" customWidth="1"/>
    <col min="11000" max="11000" width="15.7109375" style="49" customWidth="1"/>
    <col min="11001" max="11001" width="12.7109375" style="49" customWidth="1"/>
    <col min="11002" max="11002" width="10.85546875" style="49" customWidth="1"/>
    <col min="11003" max="11003" width="20.7109375" style="49" customWidth="1"/>
    <col min="11004" max="11004" width="24.7109375" style="49" customWidth="1"/>
    <col min="11005" max="11006" width="60.7109375" style="49" customWidth="1"/>
    <col min="11007" max="11008" width="45.7109375" style="49" customWidth="1"/>
    <col min="11009" max="11013" width="0" style="49" hidden="1" customWidth="1"/>
    <col min="11014" max="11252" width="9.140625" style="49"/>
    <col min="11253" max="11253" width="15.7109375" style="49" customWidth="1"/>
    <col min="11254" max="11254" width="9.5703125" style="49" customWidth="1"/>
    <col min="11255" max="11255" width="10.7109375" style="49" customWidth="1"/>
    <col min="11256" max="11256" width="15.7109375" style="49" customWidth="1"/>
    <col min="11257" max="11257" width="12.7109375" style="49" customWidth="1"/>
    <col min="11258" max="11258" width="10.85546875" style="49" customWidth="1"/>
    <col min="11259" max="11259" width="20.7109375" style="49" customWidth="1"/>
    <col min="11260" max="11260" width="24.7109375" style="49" customWidth="1"/>
    <col min="11261" max="11262" width="60.7109375" style="49" customWidth="1"/>
    <col min="11263" max="11264" width="45.7109375" style="49" customWidth="1"/>
    <col min="11265" max="11269" width="0" style="49" hidden="1" customWidth="1"/>
    <col min="11270" max="11508" width="9.140625" style="49"/>
    <col min="11509" max="11509" width="15.7109375" style="49" customWidth="1"/>
    <col min="11510" max="11510" width="9.5703125" style="49" customWidth="1"/>
    <col min="11511" max="11511" width="10.7109375" style="49" customWidth="1"/>
    <col min="11512" max="11512" width="15.7109375" style="49" customWidth="1"/>
    <col min="11513" max="11513" width="12.7109375" style="49" customWidth="1"/>
    <col min="11514" max="11514" width="10.85546875" style="49" customWidth="1"/>
    <col min="11515" max="11515" width="20.7109375" style="49" customWidth="1"/>
    <col min="11516" max="11516" width="24.7109375" style="49" customWidth="1"/>
    <col min="11517" max="11518" width="60.7109375" style="49" customWidth="1"/>
    <col min="11519" max="11520" width="45.7109375" style="49" customWidth="1"/>
    <col min="11521" max="11525" width="0" style="49" hidden="1" customWidth="1"/>
    <col min="11526" max="11764" width="9.140625" style="49"/>
    <col min="11765" max="11765" width="15.7109375" style="49" customWidth="1"/>
    <col min="11766" max="11766" width="9.5703125" style="49" customWidth="1"/>
    <col min="11767" max="11767" width="10.7109375" style="49" customWidth="1"/>
    <col min="11768" max="11768" width="15.7109375" style="49" customWidth="1"/>
    <col min="11769" max="11769" width="12.7109375" style="49" customWidth="1"/>
    <col min="11770" max="11770" width="10.85546875" style="49" customWidth="1"/>
    <col min="11771" max="11771" width="20.7109375" style="49" customWidth="1"/>
    <col min="11772" max="11772" width="24.7109375" style="49" customWidth="1"/>
    <col min="11773" max="11774" width="60.7109375" style="49" customWidth="1"/>
    <col min="11775" max="11776" width="45.7109375" style="49" customWidth="1"/>
    <col min="11777" max="11781" width="0" style="49" hidden="1" customWidth="1"/>
    <col min="11782" max="12020" width="9.140625" style="49"/>
    <col min="12021" max="12021" width="15.7109375" style="49" customWidth="1"/>
    <col min="12022" max="12022" width="9.5703125" style="49" customWidth="1"/>
    <col min="12023" max="12023" width="10.7109375" style="49" customWidth="1"/>
    <col min="12024" max="12024" width="15.7109375" style="49" customWidth="1"/>
    <col min="12025" max="12025" width="12.7109375" style="49" customWidth="1"/>
    <col min="12026" max="12026" width="10.85546875" style="49" customWidth="1"/>
    <col min="12027" max="12027" width="20.7109375" style="49" customWidth="1"/>
    <col min="12028" max="12028" width="24.7109375" style="49" customWidth="1"/>
    <col min="12029" max="12030" width="60.7109375" style="49" customWidth="1"/>
    <col min="12031" max="12032" width="45.7109375" style="49" customWidth="1"/>
    <col min="12033" max="12037" width="0" style="49" hidden="1" customWidth="1"/>
    <col min="12038" max="12276" width="9.140625" style="49"/>
    <col min="12277" max="12277" width="15.7109375" style="49" customWidth="1"/>
    <col min="12278" max="12278" width="9.5703125" style="49" customWidth="1"/>
    <col min="12279" max="12279" width="10.7109375" style="49" customWidth="1"/>
    <col min="12280" max="12280" width="15.7109375" style="49" customWidth="1"/>
    <col min="12281" max="12281" width="12.7109375" style="49" customWidth="1"/>
    <col min="12282" max="12282" width="10.85546875" style="49" customWidth="1"/>
    <col min="12283" max="12283" width="20.7109375" style="49" customWidth="1"/>
    <col min="12284" max="12284" width="24.7109375" style="49" customWidth="1"/>
    <col min="12285" max="12286" width="60.7109375" style="49" customWidth="1"/>
    <col min="12287" max="12288" width="45.7109375" style="49" customWidth="1"/>
    <col min="12289" max="12293" width="0" style="49" hidden="1" customWidth="1"/>
    <col min="12294" max="12532" width="9.140625" style="49"/>
    <col min="12533" max="12533" width="15.7109375" style="49" customWidth="1"/>
    <col min="12534" max="12534" width="9.5703125" style="49" customWidth="1"/>
    <col min="12535" max="12535" width="10.7109375" style="49" customWidth="1"/>
    <col min="12536" max="12536" width="15.7109375" style="49" customWidth="1"/>
    <col min="12537" max="12537" width="12.7109375" style="49" customWidth="1"/>
    <col min="12538" max="12538" width="10.85546875" style="49" customWidth="1"/>
    <col min="12539" max="12539" width="20.7109375" style="49" customWidth="1"/>
    <col min="12540" max="12540" width="24.7109375" style="49" customWidth="1"/>
    <col min="12541" max="12542" width="60.7109375" style="49" customWidth="1"/>
    <col min="12543" max="12544" width="45.7109375" style="49" customWidth="1"/>
    <col min="12545" max="12549" width="0" style="49" hidden="1" customWidth="1"/>
    <col min="12550" max="12788" width="9.140625" style="49"/>
    <col min="12789" max="12789" width="15.7109375" style="49" customWidth="1"/>
    <col min="12790" max="12790" width="9.5703125" style="49" customWidth="1"/>
    <col min="12791" max="12791" width="10.7109375" style="49" customWidth="1"/>
    <col min="12792" max="12792" width="15.7109375" style="49" customWidth="1"/>
    <col min="12793" max="12793" width="12.7109375" style="49" customWidth="1"/>
    <col min="12794" max="12794" width="10.85546875" style="49" customWidth="1"/>
    <col min="12795" max="12795" width="20.7109375" style="49" customWidth="1"/>
    <col min="12796" max="12796" width="24.7109375" style="49" customWidth="1"/>
    <col min="12797" max="12798" width="60.7109375" style="49" customWidth="1"/>
    <col min="12799" max="12800" width="45.7109375" style="49" customWidth="1"/>
    <col min="12801" max="12805" width="0" style="49" hidden="1" customWidth="1"/>
    <col min="12806" max="13044" width="9.140625" style="49"/>
    <col min="13045" max="13045" width="15.7109375" style="49" customWidth="1"/>
    <col min="13046" max="13046" width="9.5703125" style="49" customWidth="1"/>
    <col min="13047" max="13047" width="10.7109375" style="49" customWidth="1"/>
    <col min="13048" max="13048" width="15.7109375" style="49" customWidth="1"/>
    <col min="13049" max="13049" width="12.7109375" style="49" customWidth="1"/>
    <col min="13050" max="13050" width="10.85546875" style="49" customWidth="1"/>
    <col min="13051" max="13051" width="20.7109375" style="49" customWidth="1"/>
    <col min="13052" max="13052" width="24.7109375" style="49" customWidth="1"/>
    <col min="13053" max="13054" width="60.7109375" style="49" customWidth="1"/>
    <col min="13055" max="13056" width="45.7109375" style="49" customWidth="1"/>
    <col min="13057" max="13061" width="0" style="49" hidden="1" customWidth="1"/>
    <col min="13062" max="13300" width="9.140625" style="49"/>
    <col min="13301" max="13301" width="15.7109375" style="49" customWidth="1"/>
    <col min="13302" max="13302" width="9.5703125" style="49" customWidth="1"/>
    <col min="13303" max="13303" width="10.7109375" style="49" customWidth="1"/>
    <col min="13304" max="13304" width="15.7109375" style="49" customWidth="1"/>
    <col min="13305" max="13305" width="12.7109375" style="49" customWidth="1"/>
    <col min="13306" max="13306" width="10.85546875" style="49" customWidth="1"/>
    <col min="13307" max="13307" width="20.7109375" style="49" customWidth="1"/>
    <col min="13308" max="13308" width="24.7109375" style="49" customWidth="1"/>
    <col min="13309" max="13310" width="60.7109375" style="49" customWidth="1"/>
    <col min="13311" max="13312" width="45.7109375" style="49" customWidth="1"/>
    <col min="13313" max="13317" width="0" style="49" hidden="1" customWidth="1"/>
    <col min="13318" max="13556" width="9.140625" style="49"/>
    <col min="13557" max="13557" width="15.7109375" style="49" customWidth="1"/>
    <col min="13558" max="13558" width="9.5703125" style="49" customWidth="1"/>
    <col min="13559" max="13559" width="10.7109375" style="49" customWidth="1"/>
    <col min="13560" max="13560" width="15.7109375" style="49" customWidth="1"/>
    <col min="13561" max="13561" width="12.7109375" style="49" customWidth="1"/>
    <col min="13562" max="13562" width="10.85546875" style="49" customWidth="1"/>
    <col min="13563" max="13563" width="20.7109375" style="49" customWidth="1"/>
    <col min="13564" max="13564" width="24.7109375" style="49" customWidth="1"/>
    <col min="13565" max="13566" width="60.7109375" style="49" customWidth="1"/>
    <col min="13567" max="13568" width="45.7109375" style="49" customWidth="1"/>
    <col min="13569" max="13573" width="0" style="49" hidden="1" customWidth="1"/>
    <col min="13574" max="13812" width="9.140625" style="49"/>
    <col min="13813" max="13813" width="15.7109375" style="49" customWidth="1"/>
    <col min="13814" max="13814" width="9.5703125" style="49" customWidth="1"/>
    <col min="13815" max="13815" width="10.7109375" style="49" customWidth="1"/>
    <col min="13816" max="13816" width="15.7109375" style="49" customWidth="1"/>
    <col min="13817" max="13817" width="12.7109375" style="49" customWidth="1"/>
    <col min="13818" max="13818" width="10.85546875" style="49" customWidth="1"/>
    <col min="13819" max="13819" width="20.7109375" style="49" customWidth="1"/>
    <col min="13820" max="13820" width="24.7109375" style="49" customWidth="1"/>
    <col min="13821" max="13822" width="60.7109375" style="49" customWidth="1"/>
    <col min="13823" max="13824" width="45.7109375" style="49" customWidth="1"/>
    <col min="13825" max="13829" width="0" style="49" hidden="1" customWidth="1"/>
    <col min="13830" max="14068" width="9.140625" style="49"/>
    <col min="14069" max="14069" width="15.7109375" style="49" customWidth="1"/>
    <col min="14070" max="14070" width="9.5703125" style="49" customWidth="1"/>
    <col min="14071" max="14071" width="10.7109375" style="49" customWidth="1"/>
    <col min="14072" max="14072" width="15.7109375" style="49" customWidth="1"/>
    <col min="14073" max="14073" width="12.7109375" style="49" customWidth="1"/>
    <col min="14074" max="14074" width="10.85546875" style="49" customWidth="1"/>
    <col min="14075" max="14075" width="20.7109375" style="49" customWidth="1"/>
    <col min="14076" max="14076" width="24.7109375" style="49" customWidth="1"/>
    <col min="14077" max="14078" width="60.7109375" style="49" customWidth="1"/>
    <col min="14079" max="14080" width="45.7109375" style="49" customWidth="1"/>
    <col min="14081" max="14085" width="0" style="49" hidden="1" customWidth="1"/>
    <col min="14086" max="14324" width="9.140625" style="49"/>
    <col min="14325" max="14325" width="15.7109375" style="49" customWidth="1"/>
    <col min="14326" max="14326" width="9.5703125" style="49" customWidth="1"/>
    <col min="14327" max="14327" width="10.7109375" style="49" customWidth="1"/>
    <col min="14328" max="14328" width="15.7109375" style="49" customWidth="1"/>
    <col min="14329" max="14329" width="12.7109375" style="49" customWidth="1"/>
    <col min="14330" max="14330" width="10.85546875" style="49" customWidth="1"/>
    <col min="14331" max="14331" width="20.7109375" style="49" customWidth="1"/>
    <col min="14332" max="14332" width="24.7109375" style="49" customWidth="1"/>
    <col min="14333" max="14334" width="60.7109375" style="49" customWidth="1"/>
    <col min="14335" max="14336" width="45.7109375" style="49" customWidth="1"/>
    <col min="14337" max="14341" width="0" style="49" hidden="1" customWidth="1"/>
    <col min="14342" max="14580" width="9.140625" style="49"/>
    <col min="14581" max="14581" width="15.7109375" style="49" customWidth="1"/>
    <col min="14582" max="14582" width="9.5703125" style="49" customWidth="1"/>
    <col min="14583" max="14583" width="10.7109375" style="49" customWidth="1"/>
    <col min="14584" max="14584" width="15.7109375" style="49" customWidth="1"/>
    <col min="14585" max="14585" width="12.7109375" style="49" customWidth="1"/>
    <col min="14586" max="14586" width="10.85546875" style="49" customWidth="1"/>
    <col min="14587" max="14587" width="20.7109375" style="49" customWidth="1"/>
    <col min="14588" max="14588" width="24.7109375" style="49" customWidth="1"/>
    <col min="14589" max="14590" width="60.7109375" style="49" customWidth="1"/>
    <col min="14591" max="14592" width="45.7109375" style="49" customWidth="1"/>
    <col min="14593" max="14597" width="0" style="49" hidden="1" customWidth="1"/>
    <col min="14598" max="14836" width="9.140625" style="49"/>
    <col min="14837" max="14837" width="15.7109375" style="49" customWidth="1"/>
    <col min="14838" max="14838" width="9.5703125" style="49" customWidth="1"/>
    <col min="14839" max="14839" width="10.7109375" style="49" customWidth="1"/>
    <col min="14840" max="14840" width="15.7109375" style="49" customWidth="1"/>
    <col min="14841" max="14841" width="12.7109375" style="49" customWidth="1"/>
    <col min="14842" max="14842" width="10.85546875" style="49" customWidth="1"/>
    <col min="14843" max="14843" width="20.7109375" style="49" customWidth="1"/>
    <col min="14844" max="14844" width="24.7109375" style="49" customWidth="1"/>
    <col min="14845" max="14846" width="60.7109375" style="49" customWidth="1"/>
    <col min="14847" max="14848" width="45.7109375" style="49" customWidth="1"/>
    <col min="14849" max="14853" width="0" style="49" hidden="1" customWidth="1"/>
    <col min="14854" max="15092" width="9.140625" style="49"/>
    <col min="15093" max="15093" width="15.7109375" style="49" customWidth="1"/>
    <col min="15094" max="15094" width="9.5703125" style="49" customWidth="1"/>
    <col min="15095" max="15095" width="10.7109375" style="49" customWidth="1"/>
    <col min="15096" max="15096" width="15.7109375" style="49" customWidth="1"/>
    <col min="15097" max="15097" width="12.7109375" style="49" customWidth="1"/>
    <col min="15098" max="15098" width="10.85546875" style="49" customWidth="1"/>
    <col min="15099" max="15099" width="20.7109375" style="49" customWidth="1"/>
    <col min="15100" max="15100" width="24.7109375" style="49" customWidth="1"/>
    <col min="15101" max="15102" width="60.7109375" style="49" customWidth="1"/>
    <col min="15103" max="15104" width="45.7109375" style="49" customWidth="1"/>
    <col min="15105" max="15109" width="0" style="49" hidden="1" customWidth="1"/>
    <col min="15110" max="15348" width="9.140625" style="49"/>
    <col min="15349" max="15349" width="15.7109375" style="49" customWidth="1"/>
    <col min="15350" max="15350" width="9.5703125" style="49" customWidth="1"/>
    <col min="15351" max="15351" width="10.7109375" style="49" customWidth="1"/>
    <col min="15352" max="15352" width="15.7109375" style="49" customWidth="1"/>
    <col min="15353" max="15353" width="12.7109375" style="49" customWidth="1"/>
    <col min="15354" max="15354" width="10.85546875" style="49" customWidth="1"/>
    <col min="15355" max="15355" width="20.7109375" style="49" customWidth="1"/>
    <col min="15356" max="15356" width="24.7109375" style="49" customWidth="1"/>
    <col min="15357" max="15358" width="60.7109375" style="49" customWidth="1"/>
    <col min="15359" max="15360" width="45.7109375" style="49" customWidth="1"/>
    <col min="15361" max="15365" width="0" style="49" hidden="1" customWidth="1"/>
    <col min="15366" max="15604" width="9.140625" style="49"/>
    <col min="15605" max="15605" width="15.7109375" style="49" customWidth="1"/>
    <col min="15606" max="15606" width="9.5703125" style="49" customWidth="1"/>
    <col min="15607" max="15607" width="10.7109375" style="49" customWidth="1"/>
    <col min="15608" max="15608" width="15.7109375" style="49" customWidth="1"/>
    <col min="15609" max="15609" width="12.7109375" style="49" customWidth="1"/>
    <col min="15610" max="15610" width="10.85546875" style="49" customWidth="1"/>
    <col min="15611" max="15611" width="20.7109375" style="49" customWidth="1"/>
    <col min="15612" max="15612" width="24.7109375" style="49" customWidth="1"/>
    <col min="15613" max="15614" width="60.7109375" style="49" customWidth="1"/>
    <col min="15615" max="15616" width="45.7109375" style="49" customWidth="1"/>
    <col min="15617" max="15621" width="0" style="49" hidden="1" customWidth="1"/>
    <col min="15622" max="15860" width="9.140625" style="49"/>
    <col min="15861" max="15861" width="15.7109375" style="49" customWidth="1"/>
    <col min="15862" max="15862" width="9.5703125" style="49" customWidth="1"/>
    <col min="15863" max="15863" width="10.7109375" style="49" customWidth="1"/>
    <col min="15864" max="15864" width="15.7109375" style="49" customWidth="1"/>
    <col min="15865" max="15865" width="12.7109375" style="49" customWidth="1"/>
    <col min="15866" max="15866" width="10.85546875" style="49" customWidth="1"/>
    <col min="15867" max="15867" width="20.7109375" style="49" customWidth="1"/>
    <col min="15868" max="15868" width="24.7109375" style="49" customWidth="1"/>
    <col min="15869" max="15870" width="60.7109375" style="49" customWidth="1"/>
    <col min="15871" max="15872" width="45.7109375" style="49" customWidth="1"/>
    <col min="15873" max="15877" width="0" style="49" hidden="1" customWidth="1"/>
    <col min="15878" max="16116" width="9.140625" style="49"/>
    <col min="16117" max="16117" width="15.7109375" style="49" customWidth="1"/>
    <col min="16118" max="16118" width="9.5703125" style="49" customWidth="1"/>
    <col min="16119" max="16119" width="10.7109375" style="49" customWidth="1"/>
    <col min="16120" max="16120" width="15.7109375" style="49" customWidth="1"/>
    <col min="16121" max="16121" width="12.7109375" style="49" customWidth="1"/>
    <col min="16122" max="16122" width="10.85546875" style="49" customWidth="1"/>
    <col min="16123" max="16123" width="20.7109375" style="49" customWidth="1"/>
    <col min="16124" max="16124" width="24.7109375" style="49" customWidth="1"/>
    <col min="16125" max="16126" width="60.7109375" style="49" customWidth="1"/>
    <col min="16127" max="16128" width="45.7109375" style="49" customWidth="1"/>
    <col min="16129" max="16133" width="0" style="49" hidden="1" customWidth="1"/>
    <col min="16134" max="16384" width="9.140625" style="49"/>
  </cols>
  <sheetData>
    <row r="1" spans="1:12" s="51" customFormat="1" ht="18">
      <c r="B1" s="27" t="s">
        <v>231</v>
      </c>
      <c r="C1" s="27"/>
      <c r="D1" s="28"/>
      <c r="E1" s="27"/>
      <c r="F1" s="155"/>
      <c r="G1" s="29"/>
      <c r="H1" s="29"/>
    </row>
    <row r="2" spans="1:12" s="52" customFormat="1" ht="16.5" thickBot="1">
      <c r="B2" s="153" t="s">
        <v>6</v>
      </c>
      <c r="C2" s="153" t="s">
        <v>7</v>
      </c>
      <c r="D2" s="153" t="s">
        <v>0</v>
      </c>
      <c r="E2" s="153" t="s">
        <v>8</v>
      </c>
      <c r="F2" s="163" t="s">
        <v>9</v>
      </c>
      <c r="G2" s="153" t="s">
        <v>10</v>
      </c>
      <c r="H2" s="153" t="s">
        <v>11</v>
      </c>
    </row>
    <row r="3" spans="1:12" s="52" customFormat="1" ht="15.75">
      <c r="B3" s="49"/>
      <c r="C3" s="49"/>
      <c r="D3" s="49"/>
      <c r="E3" s="49"/>
      <c r="F3" s="162"/>
      <c r="G3" s="49"/>
      <c r="H3" s="49"/>
      <c r="I3" s="49"/>
      <c r="J3" s="49"/>
      <c r="K3" s="84"/>
      <c r="L3" s="49"/>
    </row>
    <row r="4" spans="1:12">
      <c r="B4" s="57" t="s">
        <v>232</v>
      </c>
      <c r="C4" s="56"/>
      <c r="K4" s="84"/>
      <c r="L4" s="84"/>
    </row>
    <row r="5" spans="1:12">
      <c r="B5" s="30" t="s">
        <v>13</v>
      </c>
      <c r="H5" s="32">
        <f>H8+H13+H20+H25+H31+H38+H45+H50+H57+H62+H69+H74+H80+H85+H90+H95+H100+H105+H112+H117+H122+H128+H133+H139+H146+H153+H158+H165+H170+H177+H182+H187+H194+H199+H205+H212+H220+H225+H233+H240+H245+H250+H257+H262+H268+H275+H283+H288+H296+H303+H309+H316+H321+H327+H334+H339+H346+H351+H358+H364+H371+H376+H382+H389+H394+H401+H406+H411+H418+H423+H430+H435+H440+H447+H452+H459+H464+H469+H476+H481+H486+H492+H497+H502+H509+H514+H521+H526+H533+H538+H545+H550+H556+H562+H570+H575+H583+H588+H593+H598+H605+H610+H617+H622+H627+H634+H639+H646+H653+H659+H666+H671+H677+H684+H692+H697+H705+H710+H715+H722+H727+H733+H738+H744+H751+H759+H764+H772+H777+H782+H789+H795+H800+H805+H813+H818+H826+H831+H836+H845</f>
        <v>9750</v>
      </c>
    </row>
    <row r="6" spans="1:12">
      <c r="B6" s="30" t="s">
        <v>14</v>
      </c>
    </row>
    <row r="7" spans="1:12" ht="30">
      <c r="A7" s="54"/>
      <c r="B7" s="33"/>
      <c r="C7" s="44" t="s">
        <v>189</v>
      </c>
      <c r="D7" s="45" t="s">
        <v>190</v>
      </c>
      <c r="E7" s="44" t="s">
        <v>20</v>
      </c>
      <c r="F7" s="158">
        <v>1</v>
      </c>
      <c r="G7" s="46">
        <v>0</v>
      </c>
      <c r="H7" s="173">
        <f>F7*ROUND(G7,2)</f>
        <v>0</v>
      </c>
      <c r="J7" s="86"/>
      <c r="L7" s="84"/>
    </row>
    <row r="8" spans="1:12">
      <c r="A8" s="54"/>
      <c r="B8" s="33"/>
      <c r="C8" s="33"/>
      <c r="D8" s="47"/>
      <c r="E8" s="33"/>
      <c r="G8" s="48" t="s">
        <v>1</v>
      </c>
      <c r="H8" s="176">
        <f>SUM(H7:H7)</f>
        <v>0</v>
      </c>
    </row>
    <row r="9" spans="1:12">
      <c r="A9" s="54"/>
      <c r="B9" s="33"/>
      <c r="C9" s="33"/>
      <c r="D9" s="47"/>
      <c r="E9" s="33"/>
      <c r="G9" s="48" t="s">
        <v>2</v>
      </c>
      <c r="H9" s="176">
        <f>H8*0.22</f>
        <v>0</v>
      </c>
    </row>
    <row r="10" spans="1:12">
      <c r="A10" s="54"/>
      <c r="B10" s="33"/>
      <c r="C10" s="33"/>
      <c r="D10" s="47"/>
      <c r="E10" s="33"/>
      <c r="G10" s="48" t="s">
        <v>3</v>
      </c>
      <c r="H10" s="176">
        <f>H8+H9</f>
        <v>0</v>
      </c>
    </row>
    <row r="11" spans="1:12">
      <c r="B11" s="30" t="s">
        <v>21</v>
      </c>
      <c r="H11" s="177"/>
    </row>
    <row r="12" spans="1:12" ht="60">
      <c r="C12" s="37" t="s">
        <v>233</v>
      </c>
      <c r="D12" s="38" t="s">
        <v>234</v>
      </c>
      <c r="E12" s="37" t="s">
        <v>37</v>
      </c>
      <c r="F12" s="158">
        <v>40</v>
      </c>
      <c r="G12" s="39"/>
      <c r="H12" s="178">
        <f>F12*ROUND(G12,2)</f>
        <v>0</v>
      </c>
      <c r="I12" s="504" t="s">
        <v>720</v>
      </c>
    </row>
    <row r="13" spans="1:12">
      <c r="G13" s="40" t="s">
        <v>1</v>
      </c>
      <c r="H13" s="176">
        <f>SUM(H12:H12)</f>
        <v>0</v>
      </c>
    </row>
    <row r="14" spans="1:12">
      <c r="G14" s="40" t="s">
        <v>2</v>
      </c>
      <c r="H14" s="176">
        <f>H13*0.22</f>
        <v>0</v>
      </c>
    </row>
    <row r="15" spans="1:12">
      <c r="G15" s="40" t="s">
        <v>3</v>
      </c>
      <c r="H15" s="176">
        <f>H13+H14</f>
        <v>0</v>
      </c>
    </row>
    <row r="16" spans="1:12">
      <c r="A16" s="54"/>
      <c r="B16" s="33" t="s">
        <v>52</v>
      </c>
      <c r="C16" s="33"/>
      <c r="D16" s="47"/>
      <c r="E16" s="33"/>
      <c r="G16" s="53"/>
      <c r="H16" s="177"/>
    </row>
    <row r="17" spans="1:17">
      <c r="A17" s="54"/>
      <c r="B17" s="33" t="s">
        <v>194</v>
      </c>
      <c r="C17" s="33"/>
      <c r="D17" s="47"/>
      <c r="E17" s="33"/>
      <c r="G17" s="53"/>
      <c r="H17" s="177"/>
    </row>
    <row r="18" spans="1:17" ht="60">
      <c r="A18" s="54"/>
      <c r="B18" s="33"/>
      <c r="C18" s="34" t="s">
        <v>235</v>
      </c>
      <c r="D18" s="35" t="s">
        <v>236</v>
      </c>
      <c r="E18" s="34" t="s">
        <v>56</v>
      </c>
      <c r="F18" s="157">
        <v>165</v>
      </c>
      <c r="G18" s="36"/>
      <c r="H18" s="178">
        <f>F18*ROUND(G18,2)</f>
        <v>0</v>
      </c>
      <c r="I18" s="504" t="s">
        <v>720</v>
      </c>
      <c r="Q18" s="55">
        <v>847</v>
      </c>
    </row>
    <row r="19" spans="1:17" ht="30">
      <c r="A19" s="54"/>
      <c r="B19" s="33"/>
      <c r="C19" s="44" t="s">
        <v>54</v>
      </c>
      <c r="D19" s="45" t="s">
        <v>55</v>
      </c>
      <c r="E19" s="44" t="s">
        <v>56</v>
      </c>
      <c r="F19" s="158">
        <v>30</v>
      </c>
      <c r="G19" s="46"/>
      <c r="H19" s="173">
        <f>F19*ROUND(G19,2)</f>
        <v>0</v>
      </c>
    </row>
    <row r="20" spans="1:17">
      <c r="A20" s="54"/>
      <c r="B20" s="33"/>
      <c r="C20" s="33"/>
      <c r="D20" s="47"/>
      <c r="E20" s="33"/>
      <c r="G20" s="48" t="s">
        <v>1</v>
      </c>
      <c r="H20" s="176">
        <f>SUM(H18:H19)</f>
        <v>0</v>
      </c>
    </row>
    <row r="21" spans="1:17">
      <c r="A21" s="54"/>
      <c r="B21" s="33"/>
      <c r="C21" s="33"/>
      <c r="D21" s="47"/>
      <c r="E21" s="33"/>
      <c r="G21" s="48" t="s">
        <v>2</v>
      </c>
      <c r="H21" s="176">
        <f>H20*0.22</f>
        <v>0</v>
      </c>
    </row>
    <row r="22" spans="1:17">
      <c r="A22" s="54"/>
      <c r="B22" s="33"/>
      <c r="C22" s="33"/>
      <c r="D22" s="47"/>
      <c r="E22" s="33"/>
      <c r="G22" s="48" t="s">
        <v>3</v>
      </c>
      <c r="H22" s="176">
        <f>H20+H21</f>
        <v>0</v>
      </c>
    </row>
    <row r="23" spans="1:17">
      <c r="A23" s="54"/>
      <c r="B23" s="33" t="s">
        <v>67</v>
      </c>
      <c r="C23" s="33"/>
      <c r="D23" s="47"/>
      <c r="E23" s="33"/>
      <c r="G23" s="53"/>
      <c r="H23" s="177"/>
    </row>
    <row r="24" spans="1:17" ht="30">
      <c r="A24" s="54"/>
      <c r="B24" s="33"/>
      <c r="C24" s="44" t="s">
        <v>237</v>
      </c>
      <c r="D24" s="45" t="s">
        <v>238</v>
      </c>
      <c r="E24" s="44" t="s">
        <v>24</v>
      </c>
      <c r="F24" s="160">
        <v>90</v>
      </c>
      <c r="G24" s="46"/>
      <c r="H24" s="173">
        <f>F24*ROUND(G24,2)</f>
        <v>0</v>
      </c>
    </row>
    <row r="25" spans="1:17">
      <c r="A25" s="54"/>
      <c r="B25" s="33"/>
      <c r="C25" s="33"/>
      <c r="D25" s="47"/>
      <c r="E25" s="33"/>
      <c r="F25" s="161"/>
      <c r="G25" s="48" t="s">
        <v>1</v>
      </c>
      <c r="H25" s="176">
        <f>SUM(H24:H24)</f>
        <v>0</v>
      </c>
    </row>
    <row r="26" spans="1:17">
      <c r="A26" s="54"/>
      <c r="B26" s="33"/>
      <c r="C26" s="33"/>
      <c r="D26" s="47"/>
      <c r="E26" s="33"/>
      <c r="F26" s="161"/>
      <c r="G26" s="48" t="s">
        <v>2</v>
      </c>
      <c r="H26" s="176">
        <f>H25*0.22</f>
        <v>0</v>
      </c>
    </row>
    <row r="27" spans="1:17">
      <c r="A27" s="54"/>
      <c r="B27" s="33"/>
      <c r="C27" s="33"/>
      <c r="D27" s="47"/>
      <c r="E27" s="33"/>
      <c r="F27" s="161"/>
      <c r="G27" s="48" t="s">
        <v>3</v>
      </c>
      <c r="H27" s="176">
        <f>H25+H26</f>
        <v>0</v>
      </c>
    </row>
    <row r="28" spans="1:17">
      <c r="A28" s="54"/>
      <c r="B28" s="33" t="s">
        <v>200</v>
      </c>
      <c r="C28" s="33"/>
      <c r="D28" s="47"/>
      <c r="E28" s="33"/>
      <c r="F28" s="161"/>
      <c r="G28" s="53"/>
      <c r="H28" s="177"/>
    </row>
    <row r="29" spans="1:17" ht="30">
      <c r="A29" s="54"/>
      <c r="B29" s="33"/>
      <c r="C29" s="34" t="s">
        <v>201</v>
      </c>
      <c r="D29" s="35" t="s">
        <v>239</v>
      </c>
      <c r="E29" s="34" t="s">
        <v>56</v>
      </c>
      <c r="F29" s="159">
        <v>57</v>
      </c>
      <c r="G29" s="36"/>
      <c r="H29" s="173">
        <f t="shared" ref="H29:H30" si="0">F29*ROUND(G29,2)</f>
        <v>0</v>
      </c>
    </row>
    <row r="30" spans="1:17" ht="30">
      <c r="A30" s="54"/>
      <c r="B30" s="33"/>
      <c r="C30" s="44" t="s">
        <v>240</v>
      </c>
      <c r="D30" s="45" t="s">
        <v>241</v>
      </c>
      <c r="E30" s="44" t="s">
        <v>56</v>
      </c>
      <c r="F30" s="160">
        <v>45</v>
      </c>
      <c r="G30" s="46"/>
      <c r="H30" s="173">
        <f t="shared" si="0"/>
        <v>0</v>
      </c>
    </row>
    <row r="31" spans="1:17">
      <c r="A31" s="54"/>
      <c r="B31" s="33"/>
      <c r="C31" s="33"/>
      <c r="D31" s="47"/>
      <c r="E31" s="33"/>
      <c r="F31" s="161"/>
      <c r="G31" s="48" t="s">
        <v>1</v>
      </c>
      <c r="H31" s="176">
        <f>SUM(H29:H30)</f>
        <v>0</v>
      </c>
    </row>
    <row r="32" spans="1:17">
      <c r="A32" s="54"/>
      <c r="B32" s="33"/>
      <c r="C32" s="33"/>
      <c r="D32" s="47"/>
      <c r="E32" s="33"/>
      <c r="F32" s="161"/>
      <c r="G32" s="48" t="s">
        <v>2</v>
      </c>
      <c r="H32" s="176">
        <f>H31*0.22</f>
        <v>0</v>
      </c>
    </row>
    <row r="33" spans="1:8">
      <c r="A33" s="54"/>
      <c r="B33" s="33"/>
      <c r="C33" s="33"/>
      <c r="D33" s="47"/>
      <c r="E33" s="33"/>
      <c r="F33" s="161"/>
      <c r="G33" s="48" t="s">
        <v>3</v>
      </c>
      <c r="H33" s="176">
        <f>H31+H32</f>
        <v>0</v>
      </c>
    </row>
    <row r="34" spans="1:8">
      <c r="A34" s="54"/>
      <c r="B34" s="33" t="s">
        <v>242</v>
      </c>
      <c r="C34" s="33"/>
      <c r="D34" s="47"/>
      <c r="E34" s="33"/>
      <c r="F34" s="161"/>
      <c r="G34" s="53"/>
      <c r="H34" s="177"/>
    </row>
    <row r="35" spans="1:8">
      <c r="A35" s="54"/>
      <c r="B35" s="33" t="s">
        <v>243</v>
      </c>
      <c r="C35" s="33"/>
      <c r="D35" s="47"/>
      <c r="E35" s="33"/>
      <c r="F35" s="161"/>
      <c r="G35" s="53"/>
      <c r="H35" s="177"/>
    </row>
    <row r="36" spans="1:8" ht="90">
      <c r="A36" s="54"/>
      <c r="B36" s="33"/>
      <c r="C36" s="34" t="s">
        <v>244</v>
      </c>
      <c r="D36" s="35" t="s">
        <v>245</v>
      </c>
      <c r="E36" s="34" t="s">
        <v>37</v>
      </c>
      <c r="F36" s="159">
        <v>40</v>
      </c>
      <c r="G36" s="36"/>
      <c r="H36" s="173">
        <f t="shared" ref="H36:H37" si="1">F36*ROUND(G36,2)</f>
        <v>0</v>
      </c>
    </row>
    <row r="37" spans="1:8" ht="45">
      <c r="A37" s="54"/>
      <c r="B37" s="33"/>
      <c r="C37" s="44" t="s">
        <v>246</v>
      </c>
      <c r="D37" s="45" t="s">
        <v>247</v>
      </c>
      <c r="E37" s="44" t="s">
        <v>20</v>
      </c>
      <c r="F37" s="160">
        <v>19</v>
      </c>
      <c r="G37" s="46"/>
      <c r="H37" s="173">
        <f t="shared" si="1"/>
        <v>0</v>
      </c>
    </row>
    <row r="38" spans="1:8">
      <c r="A38" s="54"/>
      <c r="B38" s="33"/>
      <c r="C38" s="33"/>
      <c r="D38" s="47"/>
      <c r="E38" s="33"/>
      <c r="F38" s="161"/>
      <c r="G38" s="48" t="s">
        <v>1</v>
      </c>
      <c r="H38" s="176">
        <f>SUM(H36:H37)</f>
        <v>0</v>
      </c>
    </row>
    <row r="39" spans="1:8">
      <c r="A39" s="54"/>
      <c r="B39" s="33"/>
      <c r="C39" s="33"/>
      <c r="D39" s="47"/>
      <c r="E39" s="33"/>
      <c r="F39" s="161"/>
      <c r="G39" s="48" t="s">
        <v>2</v>
      </c>
      <c r="H39" s="176">
        <f>H38*0.22</f>
        <v>0</v>
      </c>
    </row>
    <row r="40" spans="1:8">
      <c r="A40" s="54"/>
      <c r="B40" s="33"/>
      <c r="C40" s="33"/>
      <c r="D40" s="47"/>
      <c r="E40" s="33"/>
      <c r="F40" s="161"/>
      <c r="G40" s="48" t="s">
        <v>3</v>
      </c>
      <c r="H40" s="176">
        <f>H38+H39</f>
        <v>0</v>
      </c>
    </row>
    <row r="41" spans="1:8">
      <c r="B41" s="30" t="s">
        <v>248</v>
      </c>
      <c r="H41" s="177"/>
    </row>
    <row r="42" spans="1:8">
      <c r="A42" s="54"/>
      <c r="B42" s="33" t="s">
        <v>249</v>
      </c>
      <c r="C42" s="33"/>
      <c r="D42" s="47"/>
      <c r="E42" s="33"/>
      <c r="F42" s="161"/>
      <c r="G42" s="53"/>
      <c r="H42" s="177"/>
    </row>
    <row r="43" spans="1:8" ht="30">
      <c r="C43" s="41" t="s">
        <v>207</v>
      </c>
      <c r="D43" s="42" t="s">
        <v>208</v>
      </c>
      <c r="E43" s="41" t="s">
        <v>24</v>
      </c>
      <c r="F43" s="157">
        <v>26</v>
      </c>
      <c r="G43" s="43"/>
      <c r="H43" s="173">
        <f t="shared" ref="H43:H44" si="2">F43*ROUND(G43,2)</f>
        <v>0</v>
      </c>
    </row>
    <row r="44" spans="1:8" ht="30">
      <c r="C44" s="37" t="s">
        <v>250</v>
      </c>
      <c r="D44" s="38" t="s">
        <v>251</v>
      </c>
      <c r="E44" s="37" t="s">
        <v>24</v>
      </c>
      <c r="F44" s="158">
        <v>96</v>
      </c>
      <c r="G44" s="39"/>
      <c r="H44" s="173">
        <f t="shared" si="2"/>
        <v>0</v>
      </c>
    </row>
    <row r="45" spans="1:8">
      <c r="G45" s="40" t="s">
        <v>1</v>
      </c>
      <c r="H45" s="176">
        <f>SUM(H43:H44)</f>
        <v>0</v>
      </c>
    </row>
    <row r="46" spans="1:8">
      <c r="G46" s="40" t="s">
        <v>2</v>
      </c>
      <c r="H46" s="176">
        <f>H45*0.22</f>
        <v>0</v>
      </c>
    </row>
    <row r="47" spans="1:8">
      <c r="G47" s="40" t="s">
        <v>3</v>
      </c>
      <c r="H47" s="176">
        <f>H45+H46</f>
        <v>0</v>
      </c>
    </row>
    <row r="48" spans="1:8">
      <c r="B48" s="30" t="s">
        <v>252</v>
      </c>
      <c r="H48" s="177"/>
    </row>
    <row r="49" spans="2:8" ht="75">
      <c r="C49" s="37" t="s">
        <v>253</v>
      </c>
      <c r="D49" s="38" t="s">
        <v>254</v>
      </c>
      <c r="E49" s="37" t="s">
        <v>212</v>
      </c>
      <c r="F49" s="158">
        <v>2210</v>
      </c>
      <c r="G49" s="39"/>
      <c r="H49" s="173">
        <f>F49*ROUND(G49,2)</f>
        <v>0</v>
      </c>
    </row>
    <row r="50" spans="2:8">
      <c r="G50" s="40" t="s">
        <v>1</v>
      </c>
      <c r="H50" s="176">
        <f>SUM(H49:H49)</f>
        <v>0</v>
      </c>
    </row>
    <row r="51" spans="2:8">
      <c r="G51" s="40" t="s">
        <v>2</v>
      </c>
      <c r="H51" s="176">
        <f>H50*0.22</f>
        <v>0</v>
      </c>
    </row>
    <row r="52" spans="2:8">
      <c r="G52" s="40" t="s">
        <v>3</v>
      </c>
      <c r="H52" s="176">
        <f>H50+H51</f>
        <v>0</v>
      </c>
    </row>
    <row r="53" spans="2:8">
      <c r="B53" s="30" t="s">
        <v>255</v>
      </c>
      <c r="H53" s="177"/>
    </row>
    <row r="54" spans="2:8" ht="60">
      <c r="C54" s="41" t="s">
        <v>214</v>
      </c>
      <c r="D54" s="42" t="s">
        <v>256</v>
      </c>
      <c r="E54" s="41" t="s">
        <v>56</v>
      </c>
      <c r="F54" s="157">
        <v>7.5</v>
      </c>
      <c r="G54" s="43"/>
      <c r="H54" s="173">
        <f t="shared" ref="H54:H56" si="3">F54*ROUND(G54,2)</f>
        <v>0</v>
      </c>
    </row>
    <row r="55" spans="2:8" ht="75">
      <c r="C55" s="41" t="s">
        <v>257</v>
      </c>
      <c r="D55" s="42" t="s">
        <v>258</v>
      </c>
      <c r="E55" s="41" t="s">
        <v>56</v>
      </c>
      <c r="F55" s="157">
        <v>12</v>
      </c>
      <c r="G55" s="43"/>
      <c r="H55" s="173">
        <f t="shared" si="3"/>
        <v>0</v>
      </c>
    </row>
    <row r="56" spans="2:8" ht="60">
      <c r="C56" s="37" t="s">
        <v>259</v>
      </c>
      <c r="D56" s="38" t="s">
        <v>260</v>
      </c>
      <c r="E56" s="37" t="s">
        <v>56</v>
      </c>
      <c r="F56" s="158">
        <v>14.700000000000001</v>
      </c>
      <c r="G56" s="39"/>
      <c r="H56" s="173">
        <f t="shared" si="3"/>
        <v>0</v>
      </c>
    </row>
    <row r="57" spans="2:8">
      <c r="G57" s="40" t="s">
        <v>1</v>
      </c>
      <c r="H57" s="176">
        <f>SUM(H54:H56)</f>
        <v>0</v>
      </c>
    </row>
    <row r="58" spans="2:8">
      <c r="G58" s="40" t="s">
        <v>2</v>
      </c>
      <c r="H58" s="176">
        <f>H57*0.22</f>
        <v>0</v>
      </c>
    </row>
    <row r="59" spans="2:8">
      <c r="G59" s="40" t="s">
        <v>3</v>
      </c>
      <c r="H59" s="176">
        <f>H57+H58</f>
        <v>0</v>
      </c>
    </row>
    <row r="60" spans="2:8">
      <c r="B60" s="30" t="s">
        <v>261</v>
      </c>
      <c r="H60" s="177"/>
    </row>
    <row r="61" spans="2:8" ht="60">
      <c r="C61" s="37" t="s">
        <v>262</v>
      </c>
      <c r="D61" s="38" t="s">
        <v>263</v>
      </c>
      <c r="E61" s="37" t="s">
        <v>37</v>
      </c>
      <c r="F61" s="158">
        <v>3</v>
      </c>
      <c r="G61" s="39"/>
      <c r="H61" s="173">
        <f>F61*ROUND(G61,2)</f>
        <v>0</v>
      </c>
    </row>
    <row r="62" spans="2:8">
      <c r="G62" s="40" t="s">
        <v>1</v>
      </c>
      <c r="H62" s="176">
        <f>SUM(H61:H61)</f>
        <v>0</v>
      </c>
    </row>
    <row r="63" spans="2:8">
      <c r="G63" s="40" t="s">
        <v>2</v>
      </c>
      <c r="H63" s="176">
        <f>H62*0.22</f>
        <v>0</v>
      </c>
    </row>
    <row r="64" spans="2:8">
      <c r="G64" s="40" t="s">
        <v>3</v>
      </c>
      <c r="H64" s="176">
        <f>H62+H63</f>
        <v>0</v>
      </c>
    </row>
    <row r="65" spans="2:12">
      <c r="B65" s="57" t="s">
        <v>264</v>
      </c>
      <c r="C65" s="56"/>
      <c r="H65" s="177"/>
    </row>
    <row r="66" spans="2:12">
      <c r="B66" s="30" t="s">
        <v>265</v>
      </c>
      <c r="H66" s="177"/>
      <c r="J66" s="86"/>
      <c r="L66" s="84"/>
    </row>
    <row r="67" spans="2:12">
      <c r="B67" s="30" t="s">
        <v>266</v>
      </c>
      <c r="H67" s="177"/>
    </row>
    <row r="68" spans="2:12" ht="30">
      <c r="C68" s="37" t="s">
        <v>189</v>
      </c>
      <c r="D68" s="38" t="s">
        <v>190</v>
      </c>
      <c r="E68" s="37" t="s">
        <v>20</v>
      </c>
      <c r="F68" s="158">
        <v>1</v>
      </c>
      <c r="G68" s="39"/>
      <c r="H68" s="173">
        <f>F68*ROUND(G68,2)</f>
        <v>0</v>
      </c>
    </row>
    <row r="69" spans="2:12">
      <c r="G69" s="40" t="s">
        <v>1</v>
      </c>
      <c r="H69" s="176">
        <f>SUM(H68:H68)</f>
        <v>0</v>
      </c>
    </row>
    <row r="70" spans="2:12">
      <c r="G70" s="40" t="s">
        <v>2</v>
      </c>
      <c r="H70" s="176">
        <f>H69*0.22</f>
        <v>0</v>
      </c>
    </row>
    <row r="71" spans="2:12">
      <c r="G71" s="40" t="s">
        <v>3</v>
      </c>
      <c r="H71" s="176">
        <f>H69+H70</f>
        <v>0</v>
      </c>
    </row>
    <row r="72" spans="2:12">
      <c r="B72" s="30" t="s">
        <v>267</v>
      </c>
      <c r="H72" s="177"/>
    </row>
    <row r="73" spans="2:12" ht="60">
      <c r="C73" s="37" t="s">
        <v>268</v>
      </c>
      <c r="D73" s="38" t="s">
        <v>269</v>
      </c>
      <c r="E73" s="37" t="s">
        <v>56</v>
      </c>
      <c r="F73" s="158">
        <v>4</v>
      </c>
      <c r="G73" s="39"/>
      <c r="H73" s="178">
        <f>F73*ROUND(G73,2)</f>
        <v>0</v>
      </c>
      <c r="I73" s="504" t="s">
        <v>720</v>
      </c>
    </row>
    <row r="74" spans="2:12">
      <c r="G74" s="40" t="s">
        <v>1</v>
      </c>
      <c r="H74" s="176">
        <f>SUM(H73:H73)</f>
        <v>0</v>
      </c>
    </row>
    <row r="75" spans="2:12">
      <c r="G75" s="40" t="s">
        <v>2</v>
      </c>
      <c r="H75" s="176">
        <f>H74*0.22</f>
        <v>0</v>
      </c>
    </row>
    <row r="76" spans="2:12">
      <c r="G76" s="40" t="s">
        <v>3</v>
      </c>
      <c r="H76" s="176">
        <f>H74+H75</f>
        <v>0</v>
      </c>
    </row>
    <row r="77" spans="2:12">
      <c r="B77" s="30" t="s">
        <v>270</v>
      </c>
      <c r="H77" s="177"/>
    </row>
    <row r="78" spans="2:12">
      <c r="B78" s="30" t="s">
        <v>271</v>
      </c>
      <c r="H78" s="177"/>
    </row>
    <row r="79" spans="2:12" ht="45">
      <c r="C79" s="37" t="s">
        <v>272</v>
      </c>
      <c r="D79" s="38" t="s">
        <v>273</v>
      </c>
      <c r="E79" s="37" t="s">
        <v>24</v>
      </c>
      <c r="F79" s="158">
        <v>38</v>
      </c>
      <c r="G79" s="39"/>
      <c r="H79" s="173">
        <f>F79*ROUND(G79,2)</f>
        <v>0</v>
      </c>
    </row>
    <row r="80" spans="2:12">
      <c r="G80" s="40" t="s">
        <v>1</v>
      </c>
      <c r="H80" s="176">
        <f>SUM(H79:H79)</f>
        <v>0</v>
      </c>
    </row>
    <row r="81" spans="2:8">
      <c r="G81" s="40" t="s">
        <v>2</v>
      </c>
      <c r="H81" s="176">
        <f>H80*0.22</f>
        <v>0</v>
      </c>
    </row>
    <row r="82" spans="2:8">
      <c r="G82" s="40" t="s">
        <v>3</v>
      </c>
      <c r="H82" s="176">
        <f>H80+H81</f>
        <v>0</v>
      </c>
    </row>
    <row r="83" spans="2:8">
      <c r="B83" s="30" t="s">
        <v>274</v>
      </c>
      <c r="H83" s="177"/>
    </row>
    <row r="84" spans="2:8" ht="75">
      <c r="C84" s="37" t="s">
        <v>253</v>
      </c>
      <c r="D84" s="38" t="s">
        <v>254</v>
      </c>
      <c r="E84" s="37" t="s">
        <v>212</v>
      </c>
      <c r="F84" s="158">
        <v>225</v>
      </c>
      <c r="G84" s="39"/>
      <c r="H84" s="173">
        <f>F84*ROUND(G84,2)</f>
        <v>0</v>
      </c>
    </row>
    <row r="85" spans="2:8">
      <c r="G85" s="40" t="s">
        <v>1</v>
      </c>
      <c r="H85" s="176">
        <f>SUM(H84:H84)</f>
        <v>0</v>
      </c>
    </row>
    <row r="86" spans="2:8">
      <c r="G86" s="40" t="s">
        <v>2</v>
      </c>
      <c r="H86" s="176">
        <f>H85*0.22</f>
        <v>0</v>
      </c>
    </row>
    <row r="87" spans="2:8">
      <c r="G87" s="40" t="s">
        <v>3</v>
      </c>
      <c r="H87" s="176">
        <f>H85+H86</f>
        <v>0</v>
      </c>
    </row>
    <row r="88" spans="2:8">
      <c r="B88" s="30" t="s">
        <v>275</v>
      </c>
      <c r="H88" s="177"/>
    </row>
    <row r="89" spans="2:8" ht="90">
      <c r="C89" s="37" t="s">
        <v>276</v>
      </c>
      <c r="D89" s="38" t="s">
        <v>277</v>
      </c>
      <c r="E89" s="37" t="s">
        <v>56</v>
      </c>
      <c r="F89" s="158">
        <v>3.5</v>
      </c>
      <c r="G89" s="39"/>
      <c r="H89" s="173">
        <f>F89*ROUND(G89,2)</f>
        <v>0</v>
      </c>
    </row>
    <row r="90" spans="2:8">
      <c r="G90" s="40" t="s">
        <v>1</v>
      </c>
      <c r="H90" s="176">
        <f>SUM(H89:H89)</f>
        <v>0</v>
      </c>
    </row>
    <row r="91" spans="2:8">
      <c r="G91" s="40" t="s">
        <v>2</v>
      </c>
      <c r="H91" s="176">
        <f>H90*0.22</f>
        <v>0</v>
      </c>
    </row>
    <row r="92" spans="2:8">
      <c r="G92" s="40" t="s">
        <v>3</v>
      </c>
      <c r="H92" s="176">
        <f>H90+H91</f>
        <v>0</v>
      </c>
    </row>
    <row r="93" spans="2:8">
      <c r="B93" s="30" t="s">
        <v>278</v>
      </c>
      <c r="H93" s="177"/>
    </row>
    <row r="94" spans="2:8" ht="45">
      <c r="C94" s="37" t="s">
        <v>279</v>
      </c>
      <c r="D94" s="38" t="s">
        <v>280</v>
      </c>
      <c r="E94" s="37" t="s">
        <v>37</v>
      </c>
      <c r="F94" s="158">
        <v>159</v>
      </c>
      <c r="G94" s="39"/>
      <c r="H94" s="173">
        <f>F94*ROUND(G94,2)</f>
        <v>0</v>
      </c>
    </row>
    <row r="95" spans="2:8">
      <c r="G95" s="40" t="s">
        <v>1</v>
      </c>
      <c r="H95" s="176">
        <f>SUM(H94:H94)</f>
        <v>0</v>
      </c>
    </row>
    <row r="96" spans="2:8">
      <c r="G96" s="40" t="s">
        <v>2</v>
      </c>
      <c r="H96" s="176">
        <f>H95*0.22</f>
        <v>0</v>
      </c>
    </row>
    <row r="97" spans="2:12">
      <c r="G97" s="40" t="s">
        <v>3</v>
      </c>
      <c r="H97" s="176">
        <f>H95+H96</f>
        <v>0</v>
      </c>
    </row>
    <row r="98" spans="2:12">
      <c r="B98" s="30" t="s">
        <v>281</v>
      </c>
      <c r="H98" s="177"/>
    </row>
    <row r="99" spans="2:12" ht="60">
      <c r="C99" s="37" t="s">
        <v>282</v>
      </c>
      <c r="D99" s="38" t="s">
        <v>283</v>
      </c>
      <c r="E99" s="37" t="s">
        <v>37</v>
      </c>
      <c r="F99" s="158">
        <v>39</v>
      </c>
      <c r="G99" s="39"/>
      <c r="H99" s="173">
        <f>F99*ROUND(G99,2)</f>
        <v>0</v>
      </c>
    </row>
    <row r="100" spans="2:12">
      <c r="G100" s="40" t="s">
        <v>1</v>
      </c>
      <c r="H100" s="176">
        <f>SUM(H99:H99)</f>
        <v>0</v>
      </c>
    </row>
    <row r="101" spans="2:12">
      <c r="G101" s="40" t="s">
        <v>2</v>
      </c>
      <c r="H101" s="176">
        <f>H100*0.22</f>
        <v>0</v>
      </c>
    </row>
    <row r="102" spans="2:12">
      <c r="G102" s="40" t="s">
        <v>3</v>
      </c>
      <c r="H102" s="176">
        <f>H100+H101</f>
        <v>0</v>
      </c>
    </row>
    <row r="103" spans="2:12">
      <c r="B103" s="30" t="s">
        <v>284</v>
      </c>
      <c r="H103" s="177"/>
    </row>
    <row r="104" spans="2:12" ht="45">
      <c r="C104" s="37" t="s">
        <v>285</v>
      </c>
      <c r="D104" s="38" t="s">
        <v>286</v>
      </c>
      <c r="E104" s="37" t="s">
        <v>37</v>
      </c>
      <c r="F104" s="158">
        <v>3.6</v>
      </c>
      <c r="G104" s="39"/>
      <c r="H104" s="173">
        <f>F104*ROUND(G104,2)</f>
        <v>0</v>
      </c>
    </row>
    <row r="105" spans="2:12">
      <c r="G105" s="40" t="s">
        <v>1</v>
      </c>
      <c r="H105" s="176">
        <f>SUM(H104:H104)</f>
        <v>0</v>
      </c>
    </row>
    <row r="106" spans="2:12">
      <c r="G106" s="40" t="s">
        <v>2</v>
      </c>
      <c r="H106" s="176">
        <f>H105*0.22</f>
        <v>0</v>
      </c>
    </row>
    <row r="107" spans="2:12">
      <c r="G107" s="40" t="s">
        <v>3</v>
      </c>
      <c r="H107" s="176">
        <f>H105+H106</f>
        <v>0</v>
      </c>
    </row>
    <row r="108" spans="2:12">
      <c r="B108" s="57" t="s">
        <v>287</v>
      </c>
      <c r="C108" s="56"/>
      <c r="H108" s="177"/>
    </row>
    <row r="109" spans="2:12">
      <c r="B109" s="30" t="s">
        <v>288</v>
      </c>
      <c r="H109" s="177"/>
    </row>
    <row r="110" spans="2:12">
      <c r="B110" s="30" t="s">
        <v>289</v>
      </c>
      <c r="H110" s="177"/>
      <c r="J110" s="86"/>
      <c r="L110" s="84"/>
    </row>
    <row r="111" spans="2:12" ht="30">
      <c r="C111" s="37" t="s">
        <v>189</v>
      </c>
      <c r="D111" s="38" t="s">
        <v>190</v>
      </c>
      <c r="E111" s="37" t="s">
        <v>20</v>
      </c>
      <c r="F111" s="158">
        <v>1</v>
      </c>
      <c r="G111" s="39"/>
      <c r="H111" s="173">
        <f>F111*ROUND(G111,2)</f>
        <v>0</v>
      </c>
    </row>
    <row r="112" spans="2:12">
      <c r="G112" s="40" t="s">
        <v>1</v>
      </c>
      <c r="H112" s="176">
        <f>SUM(H111:H111)</f>
        <v>0</v>
      </c>
    </row>
    <row r="113" spans="2:9">
      <c r="G113" s="40" t="s">
        <v>2</v>
      </c>
      <c r="H113" s="176">
        <f>H112*0.22</f>
        <v>0</v>
      </c>
    </row>
    <row r="114" spans="2:9">
      <c r="G114" s="40" t="s">
        <v>3</v>
      </c>
      <c r="H114" s="176">
        <f>H112+H113</f>
        <v>0</v>
      </c>
    </row>
    <row r="115" spans="2:9">
      <c r="B115" s="30" t="s">
        <v>290</v>
      </c>
      <c r="H115" s="177"/>
    </row>
    <row r="116" spans="2:9" ht="105">
      <c r="C116" s="37" t="s">
        <v>233</v>
      </c>
      <c r="D116" s="38" t="s">
        <v>291</v>
      </c>
      <c r="E116" s="37" t="s">
        <v>37</v>
      </c>
      <c r="F116" s="158">
        <v>36</v>
      </c>
      <c r="G116" s="39"/>
      <c r="H116" s="178">
        <f>F116*ROUND(G116,2)</f>
        <v>0</v>
      </c>
      <c r="I116" s="504" t="s">
        <v>720</v>
      </c>
    </row>
    <row r="117" spans="2:9">
      <c r="G117" s="40" t="s">
        <v>1</v>
      </c>
      <c r="H117" s="176">
        <f>SUM(H116:H116)</f>
        <v>0</v>
      </c>
    </row>
    <row r="118" spans="2:9">
      <c r="G118" s="40" t="s">
        <v>2</v>
      </c>
      <c r="H118" s="176">
        <f>H117*0.22</f>
        <v>0</v>
      </c>
    </row>
    <row r="119" spans="2:9">
      <c r="G119" s="40" t="s">
        <v>3</v>
      </c>
      <c r="H119" s="176">
        <f>H117+H118</f>
        <v>0</v>
      </c>
    </row>
    <row r="120" spans="2:9">
      <c r="B120" s="30" t="s">
        <v>292</v>
      </c>
      <c r="H120" s="177"/>
    </row>
    <row r="121" spans="2:9" ht="60">
      <c r="C121" s="37" t="s">
        <v>268</v>
      </c>
      <c r="D121" s="38" t="s">
        <v>269</v>
      </c>
      <c r="E121" s="37" t="s">
        <v>56</v>
      </c>
      <c r="F121" s="158">
        <v>25</v>
      </c>
      <c r="G121" s="39"/>
      <c r="H121" s="178">
        <f>F121*ROUND(G121,2)</f>
        <v>0</v>
      </c>
      <c r="I121" s="504" t="s">
        <v>720</v>
      </c>
    </row>
    <row r="122" spans="2:9">
      <c r="G122" s="40" t="s">
        <v>1</v>
      </c>
      <c r="H122" s="176">
        <f>SUM(H121:H121)</f>
        <v>0</v>
      </c>
    </row>
    <row r="123" spans="2:9">
      <c r="G123" s="40" t="s">
        <v>2</v>
      </c>
      <c r="H123" s="176">
        <f>H122*0.22</f>
        <v>0</v>
      </c>
    </row>
    <row r="124" spans="2:9">
      <c r="G124" s="40" t="s">
        <v>3</v>
      </c>
      <c r="H124" s="176">
        <f>H122+H123</f>
        <v>0</v>
      </c>
    </row>
    <row r="125" spans="2:9">
      <c r="B125" s="30" t="s">
        <v>293</v>
      </c>
      <c r="H125" s="177"/>
    </row>
    <row r="126" spans="2:9">
      <c r="B126" s="30" t="s">
        <v>294</v>
      </c>
      <c r="H126" s="177"/>
    </row>
    <row r="127" spans="2:9" ht="60">
      <c r="C127" s="37" t="s">
        <v>235</v>
      </c>
      <c r="D127" s="38" t="s">
        <v>236</v>
      </c>
      <c r="E127" s="37" t="s">
        <v>56</v>
      </c>
      <c r="F127" s="158">
        <v>215</v>
      </c>
      <c r="G127" s="39"/>
      <c r="H127" s="178">
        <f>F127*ROUND(G127,2)</f>
        <v>0</v>
      </c>
      <c r="I127" s="504" t="s">
        <v>720</v>
      </c>
    </row>
    <row r="128" spans="2:9">
      <c r="G128" s="40" t="s">
        <v>1</v>
      </c>
      <c r="H128" s="176">
        <f>SUM(H127:H127)</f>
        <v>0</v>
      </c>
    </row>
    <row r="129" spans="2:8">
      <c r="G129" s="40" t="s">
        <v>2</v>
      </c>
      <c r="H129" s="176">
        <f>H128*0.22</f>
        <v>0</v>
      </c>
    </row>
    <row r="130" spans="2:8">
      <c r="G130" s="40" t="s">
        <v>3</v>
      </c>
      <c r="H130" s="176">
        <f>H128+H129</f>
        <v>0</v>
      </c>
    </row>
    <row r="131" spans="2:8">
      <c r="B131" s="30" t="s">
        <v>295</v>
      </c>
      <c r="H131" s="177"/>
    </row>
    <row r="132" spans="2:8" ht="30">
      <c r="C132" s="37" t="s">
        <v>237</v>
      </c>
      <c r="D132" s="38" t="s">
        <v>238</v>
      </c>
      <c r="E132" s="37" t="s">
        <v>24</v>
      </c>
      <c r="F132" s="158">
        <v>90</v>
      </c>
      <c r="G132" s="39"/>
      <c r="H132" s="173">
        <f>F132*ROUND(G132,2)</f>
        <v>0</v>
      </c>
    </row>
    <row r="133" spans="2:8">
      <c r="G133" s="40" t="s">
        <v>1</v>
      </c>
      <c r="H133" s="176">
        <f>SUM(H132:H132)</f>
        <v>0</v>
      </c>
    </row>
    <row r="134" spans="2:8">
      <c r="G134" s="40" t="s">
        <v>2</v>
      </c>
      <c r="H134" s="176">
        <f>H133*0.22</f>
        <v>0</v>
      </c>
    </row>
    <row r="135" spans="2:8">
      <c r="G135" s="40" t="s">
        <v>3</v>
      </c>
      <c r="H135" s="176">
        <f>H133+H134</f>
        <v>0</v>
      </c>
    </row>
    <row r="136" spans="2:8">
      <c r="B136" s="30" t="s">
        <v>296</v>
      </c>
      <c r="H136" s="177"/>
    </row>
    <row r="137" spans="2:8" ht="30">
      <c r="C137" s="41" t="s">
        <v>201</v>
      </c>
      <c r="D137" s="42" t="s">
        <v>239</v>
      </c>
      <c r="E137" s="41" t="s">
        <v>56</v>
      </c>
      <c r="F137" s="157">
        <v>225</v>
      </c>
      <c r="G137" s="43"/>
      <c r="H137" s="173">
        <f t="shared" ref="H137:H138" si="4">F137*ROUND(G137,2)</f>
        <v>0</v>
      </c>
    </row>
    <row r="138" spans="2:8" ht="30">
      <c r="C138" s="37" t="s">
        <v>240</v>
      </c>
      <c r="D138" s="38" t="s">
        <v>241</v>
      </c>
      <c r="E138" s="37" t="s">
        <v>56</v>
      </c>
      <c r="F138" s="158">
        <v>116</v>
      </c>
      <c r="G138" s="39"/>
      <c r="H138" s="173">
        <f t="shared" si="4"/>
        <v>0</v>
      </c>
    </row>
    <row r="139" spans="2:8">
      <c r="G139" s="40" t="s">
        <v>1</v>
      </c>
      <c r="H139" s="176">
        <f>SUM(H137:H138)</f>
        <v>0</v>
      </c>
    </row>
    <row r="140" spans="2:8">
      <c r="G140" s="40" t="s">
        <v>2</v>
      </c>
      <c r="H140" s="176">
        <f>H139*0.22</f>
        <v>0</v>
      </c>
    </row>
    <row r="141" spans="2:8">
      <c r="G141" s="40" t="s">
        <v>3</v>
      </c>
      <c r="H141" s="176">
        <f>H139+H140</f>
        <v>0</v>
      </c>
    </row>
    <row r="142" spans="2:8">
      <c r="B142" s="30" t="s">
        <v>297</v>
      </c>
      <c r="H142" s="177"/>
    </row>
    <row r="143" spans="2:8">
      <c r="B143" s="30" t="s">
        <v>298</v>
      </c>
      <c r="H143" s="177"/>
    </row>
    <row r="144" spans="2:8" ht="90">
      <c r="C144" s="41" t="s">
        <v>244</v>
      </c>
      <c r="D144" s="42" t="s">
        <v>245</v>
      </c>
      <c r="E144" s="41" t="s">
        <v>37</v>
      </c>
      <c r="F144" s="157">
        <v>45</v>
      </c>
      <c r="G144" s="43"/>
      <c r="H144" s="173">
        <f t="shared" ref="H144:H145" si="5">F144*ROUND(G144,2)</f>
        <v>0</v>
      </c>
    </row>
    <row r="145" spans="2:8" ht="45">
      <c r="C145" s="37" t="s">
        <v>246</v>
      </c>
      <c r="D145" s="38" t="s">
        <v>247</v>
      </c>
      <c r="E145" s="37" t="s">
        <v>20</v>
      </c>
      <c r="F145" s="158">
        <v>23</v>
      </c>
      <c r="G145" s="39"/>
      <c r="H145" s="173">
        <f t="shared" si="5"/>
        <v>0</v>
      </c>
    </row>
    <row r="146" spans="2:8">
      <c r="G146" s="40" t="s">
        <v>1</v>
      </c>
      <c r="H146" s="176">
        <f>SUM(H144:H145)</f>
        <v>0</v>
      </c>
    </row>
    <row r="147" spans="2:8">
      <c r="G147" s="40" t="s">
        <v>2</v>
      </c>
      <c r="H147" s="176">
        <f>H146*0.22</f>
        <v>0</v>
      </c>
    </row>
    <row r="148" spans="2:8">
      <c r="G148" s="40" t="s">
        <v>3</v>
      </c>
      <c r="H148" s="176">
        <f>H146+H147</f>
        <v>0</v>
      </c>
    </row>
    <row r="149" spans="2:8">
      <c r="B149" s="30" t="s">
        <v>299</v>
      </c>
      <c r="H149" s="177"/>
    </row>
    <row r="150" spans="2:8">
      <c r="B150" s="30" t="s">
        <v>300</v>
      </c>
      <c r="H150" s="177"/>
    </row>
    <row r="151" spans="2:8" ht="30">
      <c r="C151" s="41" t="s">
        <v>207</v>
      </c>
      <c r="D151" s="42" t="s">
        <v>208</v>
      </c>
      <c r="E151" s="41" t="s">
        <v>24</v>
      </c>
      <c r="F151" s="157">
        <v>33</v>
      </c>
      <c r="G151" s="43"/>
      <c r="H151" s="173">
        <f t="shared" ref="H151:H152" si="6">F151*ROUND(G151,2)</f>
        <v>0</v>
      </c>
    </row>
    <row r="152" spans="2:8" ht="30">
      <c r="C152" s="37" t="s">
        <v>250</v>
      </c>
      <c r="D152" s="38" t="s">
        <v>251</v>
      </c>
      <c r="E152" s="37" t="s">
        <v>24</v>
      </c>
      <c r="F152" s="158">
        <v>151</v>
      </c>
      <c r="G152" s="39"/>
      <c r="H152" s="173">
        <f t="shared" si="6"/>
        <v>0</v>
      </c>
    </row>
    <row r="153" spans="2:8">
      <c r="G153" s="40" t="s">
        <v>1</v>
      </c>
      <c r="H153" s="176">
        <f>SUM(H151:H152)</f>
        <v>0</v>
      </c>
    </row>
    <row r="154" spans="2:8">
      <c r="G154" s="40" t="s">
        <v>2</v>
      </c>
      <c r="H154" s="176">
        <f>H153*0.22</f>
        <v>0</v>
      </c>
    </row>
    <row r="155" spans="2:8">
      <c r="G155" s="40" t="s">
        <v>3</v>
      </c>
      <c r="H155" s="176">
        <f>H153+H154</f>
        <v>0</v>
      </c>
    </row>
    <row r="156" spans="2:8">
      <c r="B156" s="30" t="s">
        <v>301</v>
      </c>
      <c r="H156" s="177"/>
    </row>
    <row r="157" spans="2:8" ht="75">
      <c r="C157" s="37" t="s">
        <v>253</v>
      </c>
      <c r="D157" s="38" t="s">
        <v>254</v>
      </c>
      <c r="E157" s="37" t="s">
        <v>212</v>
      </c>
      <c r="F157" s="158">
        <v>480</v>
      </c>
      <c r="G157" s="39"/>
      <c r="H157" s="173">
        <f>F157*ROUND(G157,2)</f>
        <v>0</v>
      </c>
    </row>
    <row r="158" spans="2:8">
      <c r="G158" s="40" t="s">
        <v>1</v>
      </c>
      <c r="H158" s="176">
        <f>SUM(H157:H157)</f>
        <v>0</v>
      </c>
    </row>
    <row r="159" spans="2:8">
      <c r="G159" s="40" t="s">
        <v>2</v>
      </c>
      <c r="H159" s="176">
        <f>H158*0.22</f>
        <v>0</v>
      </c>
    </row>
    <row r="160" spans="2:8">
      <c r="G160" s="40" t="s">
        <v>3</v>
      </c>
      <c r="H160" s="176">
        <f>H158+H159</f>
        <v>0</v>
      </c>
    </row>
    <row r="161" spans="2:12">
      <c r="B161" s="30" t="s">
        <v>302</v>
      </c>
      <c r="H161" s="177"/>
    </row>
    <row r="162" spans="2:12" ht="60">
      <c r="C162" s="41" t="s">
        <v>214</v>
      </c>
      <c r="D162" s="42" t="s">
        <v>256</v>
      </c>
      <c r="E162" s="41" t="s">
        <v>56</v>
      </c>
      <c r="F162" s="157">
        <v>9.6</v>
      </c>
      <c r="G162" s="43"/>
      <c r="H162" s="173">
        <f t="shared" ref="H162:H164" si="7">F162*ROUND(G162,2)</f>
        <v>0</v>
      </c>
    </row>
    <row r="163" spans="2:12" ht="75">
      <c r="C163" s="41" t="s">
        <v>257</v>
      </c>
      <c r="D163" s="42" t="s">
        <v>258</v>
      </c>
      <c r="E163" s="41" t="s">
        <v>56</v>
      </c>
      <c r="F163" s="157">
        <v>13.5</v>
      </c>
      <c r="G163" s="43"/>
      <c r="H163" s="173">
        <f t="shared" si="7"/>
        <v>0</v>
      </c>
    </row>
    <row r="164" spans="2:12" ht="60">
      <c r="C164" s="37" t="s">
        <v>259</v>
      </c>
      <c r="D164" s="38" t="s">
        <v>260</v>
      </c>
      <c r="E164" s="37" t="s">
        <v>56</v>
      </c>
      <c r="F164" s="158">
        <v>21</v>
      </c>
      <c r="G164" s="39"/>
      <c r="H164" s="173">
        <f t="shared" si="7"/>
        <v>0</v>
      </c>
    </row>
    <row r="165" spans="2:12">
      <c r="G165" s="40" t="s">
        <v>1</v>
      </c>
      <c r="H165" s="176">
        <f>SUM(H162:H164)</f>
        <v>0</v>
      </c>
    </row>
    <row r="166" spans="2:12">
      <c r="G166" s="40" t="s">
        <v>2</v>
      </c>
      <c r="H166" s="176">
        <f>H165*0.22</f>
        <v>0</v>
      </c>
    </row>
    <row r="167" spans="2:12">
      <c r="G167" s="40" t="s">
        <v>3</v>
      </c>
      <c r="H167" s="176">
        <f>H165+H166</f>
        <v>0</v>
      </c>
    </row>
    <row r="168" spans="2:12">
      <c r="B168" s="30" t="s">
        <v>303</v>
      </c>
      <c r="H168" s="177"/>
    </row>
    <row r="169" spans="2:12" ht="60">
      <c r="C169" s="37" t="s">
        <v>262</v>
      </c>
      <c r="D169" s="38" t="s">
        <v>263</v>
      </c>
      <c r="E169" s="37" t="s">
        <v>37</v>
      </c>
      <c r="F169" s="158">
        <v>6</v>
      </c>
      <c r="G169" s="39"/>
      <c r="H169" s="173">
        <f>F169*ROUND(G169,2)</f>
        <v>0</v>
      </c>
    </row>
    <row r="170" spans="2:12">
      <c r="G170" s="40" t="s">
        <v>1</v>
      </c>
      <c r="H170" s="176">
        <f>SUM(H169:H169)</f>
        <v>0</v>
      </c>
    </row>
    <row r="171" spans="2:12">
      <c r="G171" s="40" t="s">
        <v>2</v>
      </c>
      <c r="H171" s="176">
        <f>H170*0.22</f>
        <v>0</v>
      </c>
    </row>
    <row r="172" spans="2:12">
      <c r="G172" s="40" t="s">
        <v>3</v>
      </c>
      <c r="H172" s="176">
        <f>H170+H171</f>
        <v>0</v>
      </c>
    </row>
    <row r="173" spans="2:12">
      <c r="B173" s="57" t="s">
        <v>304</v>
      </c>
      <c r="C173" s="56"/>
      <c r="H173" s="177"/>
    </row>
    <row r="174" spans="2:12">
      <c r="B174" s="30" t="s">
        <v>305</v>
      </c>
      <c r="H174" s="177"/>
    </row>
    <row r="175" spans="2:12">
      <c r="B175" s="30" t="s">
        <v>306</v>
      </c>
      <c r="H175" s="177"/>
      <c r="J175" s="86"/>
      <c r="L175" s="84"/>
    </row>
    <row r="176" spans="2:12" ht="30">
      <c r="C176" s="37" t="s">
        <v>189</v>
      </c>
      <c r="D176" s="38" t="s">
        <v>190</v>
      </c>
      <c r="E176" s="37" t="s">
        <v>20</v>
      </c>
      <c r="F176" s="158">
        <v>1</v>
      </c>
      <c r="G176" s="39"/>
      <c r="H176" s="173">
        <f>F176*ROUND(G176,2)</f>
        <v>0</v>
      </c>
    </row>
    <row r="177" spans="2:9">
      <c r="G177" s="40" t="s">
        <v>1</v>
      </c>
      <c r="H177" s="176">
        <f>SUM(H176:H176)</f>
        <v>0</v>
      </c>
    </row>
    <row r="178" spans="2:9">
      <c r="G178" s="40" t="s">
        <v>2</v>
      </c>
      <c r="H178" s="176">
        <f>H177*0.22</f>
        <v>0</v>
      </c>
    </row>
    <row r="179" spans="2:9">
      <c r="G179" s="40" t="s">
        <v>3</v>
      </c>
      <c r="H179" s="176">
        <f>H177+H178</f>
        <v>0</v>
      </c>
    </row>
    <row r="180" spans="2:9">
      <c r="B180" s="30" t="s">
        <v>307</v>
      </c>
      <c r="H180" s="177"/>
    </row>
    <row r="181" spans="2:9" ht="60">
      <c r="C181" s="37" t="s">
        <v>233</v>
      </c>
      <c r="D181" s="38" t="s">
        <v>234</v>
      </c>
      <c r="E181" s="37" t="s">
        <v>37</v>
      </c>
      <c r="F181" s="158">
        <v>7</v>
      </c>
      <c r="G181" s="39"/>
      <c r="H181" s="178">
        <f>F181*ROUND(G181,2)</f>
        <v>0</v>
      </c>
      <c r="I181" s="504" t="s">
        <v>720</v>
      </c>
    </row>
    <row r="182" spans="2:9">
      <c r="G182" s="40" t="s">
        <v>1</v>
      </c>
      <c r="H182" s="176">
        <f>SUM(H181:H181)</f>
        <v>0</v>
      </c>
    </row>
    <row r="183" spans="2:9">
      <c r="G183" s="40" t="s">
        <v>2</v>
      </c>
      <c r="H183" s="176">
        <f>H182*0.22</f>
        <v>0</v>
      </c>
    </row>
    <row r="184" spans="2:9">
      <c r="G184" s="40" t="s">
        <v>3</v>
      </c>
      <c r="H184" s="176">
        <f>H182+H183</f>
        <v>0</v>
      </c>
    </row>
    <row r="185" spans="2:9">
      <c r="B185" s="30" t="s">
        <v>308</v>
      </c>
      <c r="H185" s="177"/>
    </row>
    <row r="186" spans="2:9" ht="90">
      <c r="C186" s="37" t="s">
        <v>268</v>
      </c>
      <c r="D186" s="38" t="s">
        <v>309</v>
      </c>
      <c r="E186" s="37" t="s">
        <v>56</v>
      </c>
      <c r="F186" s="158">
        <v>1</v>
      </c>
      <c r="G186" s="39"/>
      <c r="H186" s="178">
        <f>F186*ROUND(G186,2)</f>
        <v>0</v>
      </c>
      <c r="I186" s="504" t="s">
        <v>720</v>
      </c>
    </row>
    <row r="187" spans="2:9">
      <c r="G187" s="40" t="s">
        <v>1</v>
      </c>
      <c r="H187" s="176">
        <f>SUM(H186:H186)</f>
        <v>0</v>
      </c>
    </row>
    <row r="188" spans="2:9">
      <c r="G188" s="40" t="s">
        <v>2</v>
      </c>
      <c r="H188" s="176">
        <f>H187*0.22</f>
        <v>0</v>
      </c>
    </row>
    <row r="189" spans="2:9">
      <c r="G189" s="40" t="s">
        <v>3</v>
      </c>
      <c r="H189" s="176">
        <f>H187+H188</f>
        <v>0</v>
      </c>
    </row>
    <row r="190" spans="2:9">
      <c r="B190" s="30" t="s">
        <v>310</v>
      </c>
      <c r="H190" s="177"/>
    </row>
    <row r="191" spans="2:9">
      <c r="B191" s="30" t="s">
        <v>311</v>
      </c>
      <c r="H191" s="177"/>
    </row>
    <row r="192" spans="2:9" ht="60">
      <c r="C192" s="41" t="s">
        <v>235</v>
      </c>
      <c r="D192" s="42" t="s">
        <v>236</v>
      </c>
      <c r="E192" s="41" t="s">
        <v>56</v>
      </c>
      <c r="F192" s="157">
        <v>33</v>
      </c>
      <c r="G192" s="43"/>
      <c r="H192" s="178">
        <f>F192*ROUND(G192,2)</f>
        <v>0</v>
      </c>
      <c r="I192" s="504" t="s">
        <v>720</v>
      </c>
    </row>
    <row r="193" spans="2:8" ht="30">
      <c r="C193" s="37" t="s">
        <v>54</v>
      </c>
      <c r="D193" s="38" t="s">
        <v>55</v>
      </c>
      <c r="E193" s="37" t="s">
        <v>56</v>
      </c>
      <c r="F193" s="158">
        <v>2</v>
      </c>
      <c r="G193" s="39"/>
      <c r="H193" s="173">
        <f>F193*ROUND(G193,2)</f>
        <v>0</v>
      </c>
    </row>
    <row r="194" spans="2:8">
      <c r="G194" s="40" t="s">
        <v>1</v>
      </c>
      <c r="H194" s="176">
        <f>SUM(H192:H193)</f>
        <v>0</v>
      </c>
    </row>
    <row r="195" spans="2:8">
      <c r="G195" s="40" t="s">
        <v>2</v>
      </c>
      <c r="H195" s="176">
        <f>H194*0.22</f>
        <v>0</v>
      </c>
    </row>
    <row r="196" spans="2:8">
      <c r="G196" s="40" t="s">
        <v>3</v>
      </c>
      <c r="H196" s="176">
        <f>H194+H195</f>
        <v>0</v>
      </c>
    </row>
    <row r="197" spans="2:8">
      <c r="B197" s="30" t="s">
        <v>312</v>
      </c>
      <c r="H197" s="177"/>
    </row>
    <row r="198" spans="2:8" ht="30">
      <c r="C198" s="37" t="s">
        <v>237</v>
      </c>
      <c r="D198" s="38" t="s">
        <v>238</v>
      </c>
      <c r="E198" s="37" t="s">
        <v>24</v>
      </c>
      <c r="F198" s="158">
        <v>9</v>
      </c>
      <c r="G198" s="39"/>
      <c r="H198" s="173">
        <f>F198*ROUND(G198,2)</f>
        <v>0</v>
      </c>
    </row>
    <row r="199" spans="2:8">
      <c r="G199" s="40" t="s">
        <v>1</v>
      </c>
      <c r="H199" s="176">
        <f>SUM(H198:H198)</f>
        <v>0</v>
      </c>
    </row>
    <row r="200" spans="2:8">
      <c r="G200" s="40" t="s">
        <v>2</v>
      </c>
      <c r="H200" s="176">
        <f>H199*0.22</f>
        <v>0</v>
      </c>
    </row>
    <row r="201" spans="2:8">
      <c r="G201" s="40" t="s">
        <v>3</v>
      </c>
      <c r="H201" s="176">
        <f>H199+H200</f>
        <v>0</v>
      </c>
    </row>
    <row r="202" spans="2:8">
      <c r="B202" s="30" t="s">
        <v>313</v>
      </c>
      <c r="H202" s="177"/>
    </row>
    <row r="203" spans="2:8" ht="30">
      <c r="C203" s="41" t="s">
        <v>201</v>
      </c>
      <c r="D203" s="42" t="s">
        <v>239</v>
      </c>
      <c r="E203" s="41" t="s">
        <v>56</v>
      </c>
      <c r="F203" s="157">
        <v>8.5</v>
      </c>
      <c r="G203" s="43"/>
      <c r="H203" s="173">
        <f t="shared" ref="H203:H204" si="8">F203*ROUND(G203,2)</f>
        <v>0</v>
      </c>
    </row>
    <row r="204" spans="2:8" ht="30">
      <c r="C204" s="37" t="s">
        <v>240</v>
      </c>
      <c r="D204" s="38" t="s">
        <v>241</v>
      </c>
      <c r="E204" s="37" t="s">
        <v>56</v>
      </c>
      <c r="F204" s="158">
        <v>9.5</v>
      </c>
      <c r="G204" s="39"/>
      <c r="H204" s="173">
        <f t="shared" si="8"/>
        <v>0</v>
      </c>
    </row>
    <row r="205" spans="2:8">
      <c r="G205" s="40" t="s">
        <v>1</v>
      </c>
      <c r="H205" s="176">
        <f>SUM(H203:H204)</f>
        <v>0</v>
      </c>
    </row>
    <row r="206" spans="2:8">
      <c r="G206" s="40" t="s">
        <v>2</v>
      </c>
      <c r="H206" s="176">
        <f>H205*0.22</f>
        <v>0</v>
      </c>
    </row>
    <row r="207" spans="2:8">
      <c r="G207" s="40" t="s">
        <v>3</v>
      </c>
      <c r="H207" s="176">
        <f>H205+H206</f>
        <v>0</v>
      </c>
    </row>
    <row r="208" spans="2:8">
      <c r="B208" s="30" t="s">
        <v>314</v>
      </c>
      <c r="H208" s="177"/>
    </row>
    <row r="209" spans="2:8">
      <c r="B209" s="30" t="s">
        <v>315</v>
      </c>
      <c r="H209" s="177"/>
    </row>
    <row r="210" spans="2:8" ht="90">
      <c r="C210" s="41" t="s">
        <v>244</v>
      </c>
      <c r="D210" s="42" t="s">
        <v>245</v>
      </c>
      <c r="E210" s="41" t="s">
        <v>37</v>
      </c>
      <c r="F210" s="157">
        <v>7</v>
      </c>
      <c r="G210" s="43"/>
      <c r="H210" s="173">
        <f t="shared" ref="H210:H211" si="9">F210*ROUND(G210,2)</f>
        <v>0</v>
      </c>
    </row>
    <row r="211" spans="2:8" ht="45">
      <c r="C211" s="37" t="s">
        <v>246</v>
      </c>
      <c r="D211" s="38" t="s">
        <v>247</v>
      </c>
      <c r="E211" s="37" t="s">
        <v>20</v>
      </c>
      <c r="F211" s="158">
        <v>4</v>
      </c>
      <c r="G211" s="39"/>
      <c r="H211" s="173">
        <f t="shared" si="9"/>
        <v>0</v>
      </c>
    </row>
    <row r="212" spans="2:8">
      <c r="G212" s="40" t="s">
        <v>1</v>
      </c>
      <c r="H212" s="176">
        <f>SUM(H210:H211)</f>
        <v>0</v>
      </c>
    </row>
    <row r="213" spans="2:8">
      <c r="G213" s="40" t="s">
        <v>2</v>
      </c>
      <c r="H213" s="176">
        <f>H212*0.22</f>
        <v>0</v>
      </c>
    </row>
    <row r="214" spans="2:8">
      <c r="G214" s="40" t="s">
        <v>3</v>
      </c>
      <c r="H214" s="176">
        <f>H212+H213</f>
        <v>0</v>
      </c>
    </row>
    <row r="215" spans="2:8">
      <c r="B215" s="30" t="s">
        <v>316</v>
      </c>
      <c r="H215" s="177"/>
    </row>
    <row r="216" spans="2:8">
      <c r="B216" s="30" t="s">
        <v>317</v>
      </c>
      <c r="H216" s="177"/>
    </row>
    <row r="217" spans="2:8" ht="30">
      <c r="C217" s="41" t="s">
        <v>207</v>
      </c>
      <c r="D217" s="42" t="s">
        <v>208</v>
      </c>
      <c r="E217" s="41" t="s">
        <v>24</v>
      </c>
      <c r="F217" s="157">
        <v>4.8</v>
      </c>
      <c r="G217" s="43"/>
      <c r="H217" s="173">
        <f t="shared" ref="H217:H219" si="10">F217*ROUND(G217,2)</f>
        <v>0</v>
      </c>
    </row>
    <row r="218" spans="2:8" ht="30">
      <c r="C218" s="41" t="s">
        <v>250</v>
      </c>
      <c r="D218" s="42" t="s">
        <v>251</v>
      </c>
      <c r="E218" s="41" t="s">
        <v>24</v>
      </c>
      <c r="F218" s="157">
        <v>16.100000000000001</v>
      </c>
      <c r="G218" s="43"/>
      <c r="H218" s="173">
        <f t="shared" si="10"/>
        <v>0</v>
      </c>
    </row>
    <row r="219" spans="2:8" ht="45">
      <c r="C219" s="37" t="s">
        <v>318</v>
      </c>
      <c r="D219" s="38" t="s">
        <v>319</v>
      </c>
      <c r="E219" s="37" t="s">
        <v>24</v>
      </c>
      <c r="F219" s="158">
        <v>4.8</v>
      </c>
      <c r="G219" s="39"/>
      <c r="H219" s="173">
        <f t="shared" si="10"/>
        <v>0</v>
      </c>
    </row>
    <row r="220" spans="2:8">
      <c r="G220" s="40" t="s">
        <v>1</v>
      </c>
      <c r="H220" s="176">
        <f>SUM(H217:H219)</f>
        <v>0</v>
      </c>
    </row>
    <row r="221" spans="2:8">
      <c r="G221" s="40" t="s">
        <v>2</v>
      </c>
      <c r="H221" s="176">
        <f>H220*0.22</f>
        <v>0</v>
      </c>
    </row>
    <row r="222" spans="2:8">
      <c r="G222" s="40" t="s">
        <v>3</v>
      </c>
      <c r="H222" s="176">
        <f>H220+H221</f>
        <v>0</v>
      </c>
    </row>
    <row r="223" spans="2:8">
      <c r="B223" s="30" t="s">
        <v>320</v>
      </c>
      <c r="H223" s="177"/>
    </row>
    <row r="224" spans="2:8" ht="75">
      <c r="C224" s="37" t="s">
        <v>253</v>
      </c>
      <c r="D224" s="38" t="s">
        <v>254</v>
      </c>
      <c r="E224" s="37" t="s">
        <v>212</v>
      </c>
      <c r="F224" s="158">
        <v>1110</v>
      </c>
      <c r="G224" s="39"/>
      <c r="H224" s="173">
        <f>F224*ROUND(G224,2)</f>
        <v>0</v>
      </c>
    </row>
    <row r="225" spans="2:12">
      <c r="G225" s="40" t="s">
        <v>1</v>
      </c>
      <c r="H225" s="176">
        <f>SUM(H224:H224)</f>
        <v>0</v>
      </c>
    </row>
    <row r="226" spans="2:12">
      <c r="G226" s="40" t="s">
        <v>2</v>
      </c>
      <c r="H226" s="176">
        <f>H225*0.22</f>
        <v>0</v>
      </c>
    </row>
    <row r="227" spans="2:12">
      <c r="G227" s="40" t="s">
        <v>3</v>
      </c>
      <c r="H227" s="176">
        <f>H225+H226</f>
        <v>0</v>
      </c>
    </row>
    <row r="228" spans="2:12">
      <c r="B228" s="30" t="s">
        <v>321</v>
      </c>
      <c r="H228" s="177"/>
    </row>
    <row r="229" spans="2:12" ht="60">
      <c r="C229" s="41" t="s">
        <v>214</v>
      </c>
      <c r="D229" s="42" t="s">
        <v>256</v>
      </c>
      <c r="E229" s="41" t="s">
        <v>56</v>
      </c>
      <c r="F229" s="157">
        <v>1.3</v>
      </c>
      <c r="G229" s="43"/>
      <c r="H229" s="173">
        <f t="shared" ref="H229:H232" si="11">F229*ROUND(G229,2)</f>
        <v>0</v>
      </c>
    </row>
    <row r="230" spans="2:12" ht="75">
      <c r="C230" s="41" t="s">
        <v>257</v>
      </c>
      <c r="D230" s="42" t="s">
        <v>258</v>
      </c>
      <c r="E230" s="41" t="s">
        <v>56</v>
      </c>
      <c r="F230" s="157">
        <v>2.1</v>
      </c>
      <c r="G230" s="43"/>
      <c r="H230" s="173">
        <f t="shared" si="11"/>
        <v>0</v>
      </c>
    </row>
    <row r="231" spans="2:12" ht="60">
      <c r="C231" s="41" t="s">
        <v>259</v>
      </c>
      <c r="D231" s="42" t="s">
        <v>260</v>
      </c>
      <c r="E231" s="41" t="s">
        <v>56</v>
      </c>
      <c r="F231" s="157">
        <v>2.4</v>
      </c>
      <c r="G231" s="43"/>
      <c r="H231" s="173">
        <f t="shared" si="11"/>
        <v>0</v>
      </c>
    </row>
    <row r="232" spans="2:12" ht="75">
      <c r="C232" s="37" t="s">
        <v>322</v>
      </c>
      <c r="D232" s="38" t="s">
        <v>323</v>
      </c>
      <c r="E232" s="37" t="s">
        <v>56</v>
      </c>
      <c r="F232" s="158">
        <v>0.5</v>
      </c>
      <c r="G232" s="39"/>
      <c r="H232" s="173">
        <f t="shared" si="11"/>
        <v>0</v>
      </c>
    </row>
    <row r="233" spans="2:12">
      <c r="G233" s="40" t="s">
        <v>1</v>
      </c>
      <c r="H233" s="176">
        <f>SUM(H229:H232)</f>
        <v>0</v>
      </c>
    </row>
    <row r="234" spans="2:12">
      <c r="G234" s="40" t="s">
        <v>2</v>
      </c>
      <c r="H234" s="176">
        <f>H233*0.22</f>
        <v>0</v>
      </c>
    </row>
    <row r="235" spans="2:12">
      <c r="G235" s="40" t="s">
        <v>3</v>
      </c>
      <c r="H235" s="176">
        <f>H233+H234</f>
        <v>0</v>
      </c>
    </row>
    <row r="236" spans="2:12">
      <c r="B236" s="57" t="s">
        <v>324</v>
      </c>
      <c r="C236" s="56"/>
      <c r="H236" s="177"/>
    </row>
    <row r="237" spans="2:12">
      <c r="B237" s="30" t="s">
        <v>325</v>
      </c>
      <c r="H237" s="177"/>
    </row>
    <row r="238" spans="2:12">
      <c r="B238" s="30" t="s">
        <v>326</v>
      </c>
      <c r="H238" s="177"/>
      <c r="J238" s="86"/>
      <c r="L238" s="84"/>
    </row>
    <row r="239" spans="2:12" ht="30">
      <c r="C239" s="37" t="s">
        <v>189</v>
      </c>
      <c r="D239" s="38" t="s">
        <v>190</v>
      </c>
      <c r="E239" s="37" t="s">
        <v>20</v>
      </c>
      <c r="F239" s="158">
        <v>1</v>
      </c>
      <c r="G239" s="39"/>
      <c r="H239" s="173">
        <f>F239*ROUND(G239,2)</f>
        <v>0</v>
      </c>
    </row>
    <row r="240" spans="2:12">
      <c r="G240" s="40" t="s">
        <v>1</v>
      </c>
      <c r="H240" s="176">
        <f>SUM(H239:H239)</f>
        <v>0</v>
      </c>
    </row>
    <row r="241" spans="2:9">
      <c r="G241" s="40" t="s">
        <v>2</v>
      </c>
      <c r="H241" s="176">
        <f>H240*0.22</f>
        <v>0</v>
      </c>
    </row>
    <row r="242" spans="2:9">
      <c r="G242" s="40" t="s">
        <v>3</v>
      </c>
      <c r="H242" s="176">
        <f>H240+H241</f>
        <v>0</v>
      </c>
    </row>
    <row r="243" spans="2:9">
      <c r="B243" s="30" t="s">
        <v>327</v>
      </c>
      <c r="H243" s="177"/>
    </row>
    <row r="244" spans="2:9" ht="60">
      <c r="C244" s="37" t="s">
        <v>233</v>
      </c>
      <c r="D244" s="38" t="s">
        <v>234</v>
      </c>
      <c r="E244" s="37" t="s">
        <v>37</v>
      </c>
      <c r="F244" s="158">
        <v>13</v>
      </c>
      <c r="G244" s="39"/>
      <c r="H244" s="178">
        <f>F244*ROUND(G244,2)</f>
        <v>0</v>
      </c>
      <c r="I244" s="504" t="s">
        <v>720</v>
      </c>
    </row>
    <row r="245" spans="2:9">
      <c r="G245" s="40" t="s">
        <v>1</v>
      </c>
      <c r="H245" s="176">
        <f>SUM(H244:H244)</f>
        <v>0</v>
      </c>
    </row>
    <row r="246" spans="2:9">
      <c r="G246" s="40" t="s">
        <v>2</v>
      </c>
      <c r="H246" s="176">
        <f>H245*0.22</f>
        <v>0</v>
      </c>
    </row>
    <row r="247" spans="2:9">
      <c r="G247" s="40" t="s">
        <v>3</v>
      </c>
      <c r="H247" s="176">
        <f>H245+H246</f>
        <v>0</v>
      </c>
    </row>
    <row r="248" spans="2:9">
      <c r="B248" s="30" t="s">
        <v>328</v>
      </c>
      <c r="H248" s="177"/>
    </row>
    <row r="249" spans="2:9" ht="90">
      <c r="C249" s="37" t="s">
        <v>268</v>
      </c>
      <c r="D249" s="38" t="s">
        <v>309</v>
      </c>
      <c r="E249" s="37" t="s">
        <v>56</v>
      </c>
      <c r="F249" s="158">
        <v>5</v>
      </c>
      <c r="G249" s="39"/>
      <c r="H249" s="178">
        <f>F249*ROUND(G249,2)</f>
        <v>0</v>
      </c>
      <c r="I249" s="504" t="s">
        <v>720</v>
      </c>
    </row>
    <row r="250" spans="2:9">
      <c r="G250" s="40" t="s">
        <v>1</v>
      </c>
      <c r="H250" s="176">
        <f>SUM(H249:H249)</f>
        <v>0</v>
      </c>
    </row>
    <row r="251" spans="2:9">
      <c r="G251" s="40" t="s">
        <v>2</v>
      </c>
      <c r="H251" s="176">
        <f>H250*0.22</f>
        <v>0</v>
      </c>
    </row>
    <row r="252" spans="2:9">
      <c r="G252" s="40" t="s">
        <v>3</v>
      </c>
      <c r="H252" s="176">
        <f>H250+H251</f>
        <v>0</v>
      </c>
    </row>
    <row r="253" spans="2:9">
      <c r="B253" s="30" t="s">
        <v>329</v>
      </c>
      <c r="H253" s="177"/>
    </row>
    <row r="254" spans="2:9">
      <c r="B254" s="30" t="s">
        <v>330</v>
      </c>
      <c r="H254" s="177"/>
    </row>
    <row r="255" spans="2:9" ht="60">
      <c r="C255" s="41" t="s">
        <v>235</v>
      </c>
      <c r="D255" s="42" t="s">
        <v>236</v>
      </c>
      <c r="E255" s="41" t="s">
        <v>56</v>
      </c>
      <c r="F255" s="157">
        <v>68</v>
      </c>
      <c r="G255" s="43"/>
      <c r="H255" s="178">
        <f>F255*ROUND(G255,2)</f>
        <v>0</v>
      </c>
      <c r="I255" s="504" t="s">
        <v>720</v>
      </c>
    </row>
    <row r="256" spans="2:9" ht="30">
      <c r="C256" s="37" t="s">
        <v>54</v>
      </c>
      <c r="D256" s="38" t="s">
        <v>55</v>
      </c>
      <c r="E256" s="37" t="s">
        <v>56</v>
      </c>
      <c r="F256" s="158">
        <v>2</v>
      </c>
      <c r="G256" s="39"/>
      <c r="H256" s="173">
        <f>F256*ROUND(G256,2)</f>
        <v>0</v>
      </c>
    </row>
    <row r="257" spans="2:8">
      <c r="G257" s="40" t="s">
        <v>1</v>
      </c>
      <c r="H257" s="176">
        <f>SUM(H255:H256)</f>
        <v>0</v>
      </c>
    </row>
    <row r="258" spans="2:8">
      <c r="G258" s="40" t="s">
        <v>2</v>
      </c>
      <c r="H258" s="176">
        <f>H257*0.22</f>
        <v>0</v>
      </c>
    </row>
    <row r="259" spans="2:8">
      <c r="G259" s="40" t="s">
        <v>3</v>
      </c>
      <c r="H259" s="176">
        <f>H257+H258</f>
        <v>0</v>
      </c>
    </row>
    <row r="260" spans="2:8">
      <c r="B260" s="30" t="s">
        <v>331</v>
      </c>
      <c r="H260" s="177"/>
    </row>
    <row r="261" spans="2:8" ht="30">
      <c r="C261" s="37" t="s">
        <v>237</v>
      </c>
      <c r="D261" s="38" t="s">
        <v>238</v>
      </c>
      <c r="E261" s="37" t="s">
        <v>24</v>
      </c>
      <c r="F261" s="158">
        <v>30</v>
      </c>
      <c r="G261" s="39"/>
      <c r="H261" s="173">
        <f>F261*ROUND(G261,2)</f>
        <v>0</v>
      </c>
    </row>
    <row r="262" spans="2:8">
      <c r="G262" s="40" t="s">
        <v>1</v>
      </c>
      <c r="H262" s="176">
        <f>SUM(H261:H261)</f>
        <v>0</v>
      </c>
    </row>
    <row r="263" spans="2:8">
      <c r="G263" s="40" t="s">
        <v>2</v>
      </c>
      <c r="H263" s="176">
        <f>H262*0.22</f>
        <v>0</v>
      </c>
    </row>
    <row r="264" spans="2:8">
      <c r="G264" s="40" t="s">
        <v>3</v>
      </c>
      <c r="H264" s="176">
        <f>H262+H263</f>
        <v>0</v>
      </c>
    </row>
    <row r="265" spans="2:8">
      <c r="B265" s="30" t="s">
        <v>332</v>
      </c>
      <c r="H265" s="177"/>
    </row>
    <row r="266" spans="2:8" ht="30">
      <c r="C266" s="41" t="s">
        <v>201</v>
      </c>
      <c r="D266" s="42" t="s">
        <v>239</v>
      </c>
      <c r="E266" s="41" t="s">
        <v>56</v>
      </c>
      <c r="F266" s="157">
        <v>20.5</v>
      </c>
      <c r="G266" s="43"/>
      <c r="H266" s="173">
        <f t="shared" ref="H266:H267" si="12">F266*ROUND(G266,2)</f>
        <v>0</v>
      </c>
    </row>
    <row r="267" spans="2:8" ht="30">
      <c r="C267" s="37" t="s">
        <v>240</v>
      </c>
      <c r="D267" s="38" t="s">
        <v>241</v>
      </c>
      <c r="E267" s="37" t="s">
        <v>56</v>
      </c>
      <c r="F267" s="158">
        <v>16</v>
      </c>
      <c r="G267" s="39"/>
      <c r="H267" s="173">
        <f t="shared" si="12"/>
        <v>0</v>
      </c>
    </row>
    <row r="268" spans="2:8">
      <c r="G268" s="40" t="s">
        <v>1</v>
      </c>
      <c r="H268" s="176">
        <f>SUM(H266:H267)</f>
        <v>0</v>
      </c>
    </row>
    <row r="269" spans="2:8">
      <c r="G269" s="40" t="s">
        <v>2</v>
      </c>
      <c r="H269" s="176">
        <f>H268*0.22</f>
        <v>0</v>
      </c>
    </row>
    <row r="270" spans="2:8">
      <c r="G270" s="40" t="s">
        <v>3</v>
      </c>
      <c r="H270" s="176">
        <f>H268+H269</f>
        <v>0</v>
      </c>
    </row>
    <row r="271" spans="2:8">
      <c r="B271" s="30" t="s">
        <v>333</v>
      </c>
      <c r="H271" s="177"/>
    </row>
    <row r="272" spans="2:8">
      <c r="B272" s="30" t="s">
        <v>334</v>
      </c>
      <c r="H272" s="177"/>
    </row>
    <row r="273" spans="2:8" ht="90">
      <c r="C273" s="41" t="s">
        <v>244</v>
      </c>
      <c r="D273" s="42" t="s">
        <v>245</v>
      </c>
      <c r="E273" s="41" t="s">
        <v>37</v>
      </c>
      <c r="F273" s="157">
        <v>13</v>
      </c>
      <c r="G273" s="43"/>
      <c r="H273" s="173">
        <f t="shared" ref="H273:H274" si="13">F273*ROUND(G273,2)</f>
        <v>0</v>
      </c>
    </row>
    <row r="274" spans="2:8" ht="45">
      <c r="C274" s="37" t="s">
        <v>246</v>
      </c>
      <c r="D274" s="38" t="s">
        <v>247</v>
      </c>
      <c r="E274" s="37" t="s">
        <v>20</v>
      </c>
      <c r="F274" s="158">
        <v>7</v>
      </c>
      <c r="G274" s="39"/>
      <c r="H274" s="173">
        <f t="shared" si="13"/>
        <v>0</v>
      </c>
    </row>
    <row r="275" spans="2:8">
      <c r="G275" s="40" t="s">
        <v>1</v>
      </c>
      <c r="H275" s="176">
        <f>SUM(H273:H274)</f>
        <v>0</v>
      </c>
    </row>
    <row r="276" spans="2:8">
      <c r="G276" s="40" t="s">
        <v>2</v>
      </c>
      <c r="H276" s="176">
        <f>H275*0.22</f>
        <v>0</v>
      </c>
    </row>
    <row r="277" spans="2:8">
      <c r="G277" s="40" t="s">
        <v>3</v>
      </c>
      <c r="H277" s="176">
        <f>H275+H276</f>
        <v>0</v>
      </c>
    </row>
    <row r="278" spans="2:8">
      <c r="B278" s="30" t="s">
        <v>335</v>
      </c>
      <c r="H278" s="177"/>
    </row>
    <row r="279" spans="2:8">
      <c r="B279" s="30" t="s">
        <v>336</v>
      </c>
      <c r="H279" s="177"/>
    </row>
    <row r="280" spans="2:8" ht="30">
      <c r="C280" s="41" t="s">
        <v>207</v>
      </c>
      <c r="D280" s="42" t="s">
        <v>208</v>
      </c>
      <c r="E280" s="41" t="s">
        <v>24</v>
      </c>
      <c r="F280" s="157">
        <v>8.2000000000000011</v>
      </c>
      <c r="G280" s="43"/>
      <c r="H280" s="173">
        <f t="shared" ref="H280:H282" si="14">F280*ROUND(G280,2)</f>
        <v>0</v>
      </c>
    </row>
    <row r="281" spans="2:8" ht="30">
      <c r="C281" s="41" t="s">
        <v>250</v>
      </c>
      <c r="D281" s="42" t="s">
        <v>251</v>
      </c>
      <c r="E281" s="41" t="s">
        <v>24</v>
      </c>
      <c r="F281" s="157">
        <v>30</v>
      </c>
      <c r="G281" s="43"/>
      <c r="H281" s="173">
        <f t="shared" si="14"/>
        <v>0</v>
      </c>
    </row>
    <row r="282" spans="2:8" ht="45">
      <c r="C282" s="37" t="s">
        <v>318</v>
      </c>
      <c r="D282" s="38" t="s">
        <v>319</v>
      </c>
      <c r="E282" s="37" t="s">
        <v>24</v>
      </c>
      <c r="F282" s="158">
        <v>4</v>
      </c>
      <c r="G282" s="39"/>
      <c r="H282" s="173">
        <f t="shared" si="14"/>
        <v>0</v>
      </c>
    </row>
    <row r="283" spans="2:8">
      <c r="G283" s="40" t="s">
        <v>1</v>
      </c>
      <c r="H283" s="176">
        <f>SUM(H280:H282)</f>
        <v>0</v>
      </c>
    </row>
    <row r="284" spans="2:8">
      <c r="G284" s="40" t="s">
        <v>2</v>
      </c>
      <c r="H284" s="176">
        <f>H283*0.22</f>
        <v>0</v>
      </c>
    </row>
    <row r="285" spans="2:8">
      <c r="G285" s="40" t="s">
        <v>3</v>
      </c>
      <c r="H285" s="176">
        <f>H283+H284</f>
        <v>0</v>
      </c>
    </row>
    <row r="286" spans="2:8">
      <c r="B286" s="30" t="s">
        <v>337</v>
      </c>
      <c r="H286" s="177"/>
    </row>
    <row r="287" spans="2:8" ht="45">
      <c r="C287" s="37" t="s">
        <v>338</v>
      </c>
      <c r="D287" s="38" t="s">
        <v>339</v>
      </c>
      <c r="E287" s="37" t="s">
        <v>212</v>
      </c>
      <c r="F287" s="158">
        <v>0</v>
      </c>
      <c r="G287" s="39"/>
      <c r="H287" s="173">
        <f>F287*ROUND(G287,2)</f>
        <v>0</v>
      </c>
    </row>
    <row r="288" spans="2:8">
      <c r="G288" s="40" t="s">
        <v>1</v>
      </c>
      <c r="H288" s="176">
        <f>SUM(H287:H287)</f>
        <v>0</v>
      </c>
    </row>
    <row r="289" spans="2:12">
      <c r="G289" s="40" t="s">
        <v>2</v>
      </c>
      <c r="H289" s="176">
        <f>H288*0.22</f>
        <v>0</v>
      </c>
    </row>
    <row r="290" spans="2:12">
      <c r="G290" s="40" t="s">
        <v>3</v>
      </c>
      <c r="H290" s="176">
        <f>H288+H289</f>
        <v>0</v>
      </c>
    </row>
    <row r="291" spans="2:12">
      <c r="B291" s="30" t="s">
        <v>340</v>
      </c>
      <c r="H291" s="177"/>
    </row>
    <row r="292" spans="2:12" ht="60">
      <c r="C292" s="41" t="s">
        <v>214</v>
      </c>
      <c r="D292" s="42" t="s">
        <v>256</v>
      </c>
      <c r="E292" s="41" t="s">
        <v>56</v>
      </c>
      <c r="F292" s="157">
        <v>2.3000000000000003</v>
      </c>
      <c r="G292" s="43"/>
      <c r="H292" s="173">
        <f t="shared" ref="H292:H295" si="15">F292*ROUND(G292,2)</f>
        <v>0</v>
      </c>
    </row>
    <row r="293" spans="2:12" ht="75">
      <c r="C293" s="41" t="s">
        <v>257</v>
      </c>
      <c r="D293" s="42" t="s">
        <v>258</v>
      </c>
      <c r="E293" s="41" t="s">
        <v>56</v>
      </c>
      <c r="F293" s="157">
        <v>4</v>
      </c>
      <c r="G293" s="43"/>
      <c r="H293" s="173">
        <f t="shared" si="15"/>
        <v>0</v>
      </c>
    </row>
    <row r="294" spans="2:12" ht="60">
      <c r="C294" s="41" t="s">
        <v>259</v>
      </c>
      <c r="D294" s="42" t="s">
        <v>260</v>
      </c>
      <c r="E294" s="41" t="s">
        <v>56</v>
      </c>
      <c r="F294" s="157">
        <v>4.4000000000000004</v>
      </c>
      <c r="G294" s="43"/>
      <c r="H294" s="173">
        <f t="shared" si="15"/>
        <v>0</v>
      </c>
    </row>
    <row r="295" spans="2:12" ht="75">
      <c r="C295" s="37" t="s">
        <v>322</v>
      </c>
      <c r="D295" s="38" t="s">
        <v>323</v>
      </c>
      <c r="E295" s="37" t="s">
        <v>56</v>
      </c>
      <c r="F295" s="158">
        <v>0.2</v>
      </c>
      <c r="G295" s="39"/>
      <c r="H295" s="173">
        <f t="shared" si="15"/>
        <v>0</v>
      </c>
    </row>
    <row r="296" spans="2:12">
      <c r="G296" s="40" t="s">
        <v>1</v>
      </c>
      <c r="H296" s="176">
        <f>SUM(H292:H295)</f>
        <v>0</v>
      </c>
    </row>
    <row r="297" spans="2:12">
      <c r="G297" s="40" t="s">
        <v>2</v>
      </c>
      <c r="H297" s="176">
        <f>H296*0.22</f>
        <v>0</v>
      </c>
    </row>
    <row r="298" spans="2:12">
      <c r="G298" s="40" t="s">
        <v>3</v>
      </c>
      <c r="H298" s="176">
        <f>H296+H297</f>
        <v>0</v>
      </c>
    </row>
    <row r="299" spans="2:12">
      <c r="B299" s="57" t="s">
        <v>341</v>
      </c>
      <c r="C299" s="56"/>
      <c r="H299" s="177"/>
    </row>
    <row r="300" spans="2:12">
      <c r="B300" s="30" t="s">
        <v>342</v>
      </c>
      <c r="H300" s="177"/>
      <c r="J300" s="85"/>
      <c r="L300" s="84"/>
    </row>
    <row r="301" spans="2:12">
      <c r="B301" s="30" t="s">
        <v>343</v>
      </c>
      <c r="H301" s="177"/>
    </row>
    <row r="302" spans="2:12" ht="30">
      <c r="C302" s="37" t="s">
        <v>189</v>
      </c>
      <c r="D302" s="38" t="s">
        <v>190</v>
      </c>
      <c r="E302" s="37" t="s">
        <v>20</v>
      </c>
      <c r="F302" s="158">
        <v>1</v>
      </c>
      <c r="G302" s="39"/>
      <c r="H302" s="173">
        <f>F302*ROUND(G302,2)</f>
        <v>0</v>
      </c>
    </row>
    <row r="303" spans="2:12">
      <c r="G303" s="40" t="s">
        <v>1</v>
      </c>
      <c r="H303" s="176">
        <f>SUM(H302:H302)</f>
        <v>0</v>
      </c>
    </row>
    <row r="304" spans="2:12">
      <c r="G304" s="40" t="s">
        <v>2</v>
      </c>
      <c r="H304" s="176">
        <f>H303*0.22</f>
        <v>0</v>
      </c>
    </row>
    <row r="305" spans="2:9">
      <c r="G305" s="40" t="s">
        <v>3</v>
      </c>
      <c r="H305" s="176">
        <f>H303+H304</f>
        <v>0</v>
      </c>
    </row>
    <row r="306" spans="2:9">
      <c r="B306" s="30" t="s">
        <v>344</v>
      </c>
      <c r="H306" s="177"/>
    </row>
    <row r="307" spans="2:9" ht="30">
      <c r="C307" s="41" t="s">
        <v>25</v>
      </c>
      <c r="D307" s="42" t="s">
        <v>26</v>
      </c>
      <c r="E307" s="41" t="s">
        <v>20</v>
      </c>
      <c r="F307" s="157">
        <v>2</v>
      </c>
      <c r="G307" s="43"/>
      <c r="H307" s="173">
        <f>F307*ROUND(G307,2)</f>
        <v>0</v>
      </c>
    </row>
    <row r="308" spans="2:9" ht="45">
      <c r="C308" s="37" t="s">
        <v>35</v>
      </c>
      <c r="D308" s="38" t="s">
        <v>345</v>
      </c>
      <c r="E308" s="37" t="s">
        <v>37</v>
      </c>
      <c r="F308" s="158">
        <v>15</v>
      </c>
      <c r="G308" s="39"/>
      <c r="H308" s="178">
        <f>F308*ROUND(G308,2)</f>
        <v>0</v>
      </c>
      <c r="I308" s="504" t="s">
        <v>720</v>
      </c>
    </row>
    <row r="309" spans="2:9">
      <c r="G309" s="40" t="s">
        <v>1</v>
      </c>
      <c r="H309" s="176">
        <f>SUM(H307:H308)</f>
        <v>0</v>
      </c>
    </row>
    <row r="310" spans="2:9">
      <c r="G310" s="40" t="s">
        <v>2</v>
      </c>
      <c r="H310" s="176">
        <f>H309*0.22</f>
        <v>0</v>
      </c>
    </row>
    <row r="311" spans="2:9">
      <c r="G311" s="40" t="s">
        <v>3</v>
      </c>
      <c r="H311" s="176">
        <f>H309+H310</f>
        <v>0</v>
      </c>
    </row>
    <row r="312" spans="2:9">
      <c r="B312" s="30" t="s">
        <v>346</v>
      </c>
      <c r="H312" s="177"/>
    </row>
    <row r="313" spans="2:9">
      <c r="B313" s="30" t="s">
        <v>347</v>
      </c>
      <c r="H313" s="177"/>
    </row>
    <row r="314" spans="2:9" ht="60">
      <c r="C314" s="41" t="s">
        <v>235</v>
      </c>
      <c r="D314" s="42" t="s">
        <v>236</v>
      </c>
      <c r="E314" s="41" t="s">
        <v>56</v>
      </c>
      <c r="F314" s="157">
        <v>26</v>
      </c>
      <c r="G314" s="43"/>
      <c r="H314" s="178">
        <f>F314*ROUND(G314,2)</f>
        <v>0</v>
      </c>
      <c r="I314" s="504" t="s">
        <v>720</v>
      </c>
    </row>
    <row r="315" spans="2:9" ht="30">
      <c r="C315" s="37" t="s">
        <v>54</v>
      </c>
      <c r="D315" s="38" t="s">
        <v>55</v>
      </c>
      <c r="E315" s="37" t="s">
        <v>56</v>
      </c>
      <c r="F315" s="158">
        <v>2</v>
      </c>
      <c r="G315" s="39"/>
      <c r="H315" s="173">
        <f>F315*G315</f>
        <v>0</v>
      </c>
    </row>
    <row r="316" spans="2:9">
      <c r="G316" s="40" t="s">
        <v>1</v>
      </c>
      <c r="H316" s="176">
        <f>SUM(H314:H315)</f>
        <v>0</v>
      </c>
    </row>
    <row r="317" spans="2:9">
      <c r="G317" s="40" t="s">
        <v>2</v>
      </c>
      <c r="H317" s="176">
        <f>H316*0.22</f>
        <v>0</v>
      </c>
    </row>
    <row r="318" spans="2:9">
      <c r="G318" s="40" t="s">
        <v>3</v>
      </c>
      <c r="H318" s="176">
        <f>H316+H317</f>
        <v>0</v>
      </c>
    </row>
    <row r="319" spans="2:9">
      <c r="B319" s="30" t="s">
        <v>348</v>
      </c>
      <c r="H319" s="177"/>
    </row>
    <row r="320" spans="2:9" ht="30">
      <c r="C320" s="37" t="s">
        <v>237</v>
      </c>
      <c r="D320" s="38" t="s">
        <v>238</v>
      </c>
      <c r="E320" s="37" t="s">
        <v>24</v>
      </c>
      <c r="F320" s="158">
        <v>28</v>
      </c>
      <c r="G320" s="39"/>
      <c r="H320" s="173">
        <f>F320*ROUND(G320,2)</f>
        <v>0</v>
      </c>
    </row>
    <row r="321" spans="2:8">
      <c r="G321" s="40" t="s">
        <v>1</v>
      </c>
      <c r="H321" s="176">
        <f>SUM(H320:H320)</f>
        <v>0</v>
      </c>
    </row>
    <row r="322" spans="2:8">
      <c r="G322" s="40" t="s">
        <v>2</v>
      </c>
      <c r="H322" s="176">
        <f>H321*0.22</f>
        <v>0</v>
      </c>
    </row>
    <row r="323" spans="2:8">
      <c r="G323" s="40" t="s">
        <v>3</v>
      </c>
      <c r="H323" s="176">
        <f>H321+H322</f>
        <v>0</v>
      </c>
    </row>
    <row r="324" spans="2:8">
      <c r="B324" s="30" t="s">
        <v>349</v>
      </c>
      <c r="H324" s="177"/>
    </row>
    <row r="325" spans="2:8" ht="30">
      <c r="C325" s="41" t="s">
        <v>201</v>
      </c>
      <c r="D325" s="42" t="s">
        <v>239</v>
      </c>
      <c r="E325" s="41" t="s">
        <v>56</v>
      </c>
      <c r="F325" s="157">
        <v>6.5</v>
      </c>
      <c r="G325" s="43"/>
      <c r="H325" s="173">
        <f t="shared" ref="H325:H326" si="16">F325*ROUND(G325,2)</f>
        <v>0</v>
      </c>
    </row>
    <row r="326" spans="2:8" ht="30">
      <c r="C326" s="37" t="s">
        <v>240</v>
      </c>
      <c r="D326" s="38" t="s">
        <v>241</v>
      </c>
      <c r="E326" s="37" t="s">
        <v>56</v>
      </c>
      <c r="F326" s="158">
        <v>5.5</v>
      </c>
      <c r="G326" s="39"/>
      <c r="H326" s="173">
        <f t="shared" si="16"/>
        <v>0</v>
      </c>
    </row>
    <row r="327" spans="2:8">
      <c r="G327" s="40" t="s">
        <v>1</v>
      </c>
      <c r="H327" s="176">
        <f>SUM(H325:H326)</f>
        <v>0</v>
      </c>
    </row>
    <row r="328" spans="2:8">
      <c r="G328" s="40" t="s">
        <v>2</v>
      </c>
      <c r="H328" s="176">
        <f>H327*0.22</f>
        <v>0</v>
      </c>
    </row>
    <row r="329" spans="2:8">
      <c r="G329" s="40" t="s">
        <v>3</v>
      </c>
      <c r="H329" s="176">
        <f>H327+H328</f>
        <v>0</v>
      </c>
    </row>
    <row r="330" spans="2:8">
      <c r="B330" s="30" t="s">
        <v>350</v>
      </c>
      <c r="H330" s="177"/>
    </row>
    <row r="331" spans="2:8">
      <c r="B331" s="30" t="s">
        <v>351</v>
      </c>
      <c r="H331" s="177"/>
    </row>
    <row r="332" spans="2:8" ht="30">
      <c r="C332" s="41" t="s">
        <v>207</v>
      </c>
      <c r="D332" s="42" t="s">
        <v>208</v>
      </c>
      <c r="E332" s="41" t="s">
        <v>24</v>
      </c>
      <c r="F332" s="157">
        <v>8.5</v>
      </c>
      <c r="G332" s="43"/>
      <c r="H332" s="173">
        <f t="shared" ref="H332:H333" si="17">F332*ROUND(G332,2)</f>
        <v>0</v>
      </c>
    </row>
    <row r="333" spans="2:8" ht="30">
      <c r="C333" s="37" t="s">
        <v>250</v>
      </c>
      <c r="D333" s="38" t="s">
        <v>251</v>
      </c>
      <c r="E333" s="37" t="s">
        <v>24</v>
      </c>
      <c r="F333" s="158">
        <v>26</v>
      </c>
      <c r="G333" s="39"/>
      <c r="H333" s="173">
        <f t="shared" si="17"/>
        <v>0</v>
      </c>
    </row>
    <row r="334" spans="2:8">
      <c r="G334" s="40" t="s">
        <v>1</v>
      </c>
      <c r="H334" s="176">
        <f>SUM(H332:H333)</f>
        <v>0</v>
      </c>
    </row>
    <row r="335" spans="2:8">
      <c r="G335" s="40" t="s">
        <v>2</v>
      </c>
      <c r="H335" s="176">
        <f>H334*0.22</f>
        <v>0</v>
      </c>
    </row>
    <row r="336" spans="2:8">
      <c r="G336" s="40" t="s">
        <v>3</v>
      </c>
      <c r="H336" s="176">
        <f>H334+H335</f>
        <v>0</v>
      </c>
    </row>
    <row r="337" spans="2:8">
      <c r="B337" s="30" t="s">
        <v>352</v>
      </c>
      <c r="H337" s="177"/>
    </row>
    <row r="338" spans="2:8" ht="75">
      <c r="C338" s="37" t="s">
        <v>253</v>
      </c>
      <c r="D338" s="38" t="s">
        <v>254</v>
      </c>
      <c r="E338" s="37" t="s">
        <v>212</v>
      </c>
      <c r="F338" s="158">
        <v>515</v>
      </c>
      <c r="G338" s="39"/>
      <c r="H338" s="173">
        <f>F338*ROUND(G338,2)</f>
        <v>0</v>
      </c>
    </row>
    <row r="339" spans="2:8">
      <c r="G339" s="40" t="s">
        <v>1</v>
      </c>
      <c r="H339" s="176">
        <f>SUM(H338:H338)</f>
        <v>0</v>
      </c>
    </row>
    <row r="340" spans="2:8">
      <c r="G340" s="40" t="s">
        <v>2</v>
      </c>
      <c r="H340" s="176">
        <f>H339*0.22</f>
        <v>0</v>
      </c>
    </row>
    <row r="341" spans="2:8">
      <c r="G341" s="40" t="s">
        <v>3</v>
      </c>
      <c r="H341" s="176">
        <f>H339+H340</f>
        <v>0</v>
      </c>
    </row>
    <row r="342" spans="2:8">
      <c r="B342" s="30" t="s">
        <v>353</v>
      </c>
      <c r="H342" s="177"/>
    </row>
    <row r="343" spans="2:8" ht="60">
      <c r="C343" s="41" t="s">
        <v>214</v>
      </c>
      <c r="D343" s="42" t="s">
        <v>256</v>
      </c>
      <c r="E343" s="41" t="s">
        <v>56</v>
      </c>
      <c r="F343" s="157">
        <v>2.8000000000000003</v>
      </c>
      <c r="G343" s="43"/>
      <c r="H343" s="173">
        <f t="shared" ref="H343:H345" si="18">F343*ROUND(G343,2)</f>
        <v>0</v>
      </c>
    </row>
    <row r="344" spans="2:8" ht="75">
      <c r="C344" s="41" t="s">
        <v>257</v>
      </c>
      <c r="D344" s="42" t="s">
        <v>258</v>
      </c>
      <c r="E344" s="41" t="s">
        <v>56</v>
      </c>
      <c r="F344" s="157">
        <v>3.4000000000000004</v>
      </c>
      <c r="G344" s="43"/>
      <c r="H344" s="173">
        <f t="shared" si="18"/>
        <v>0</v>
      </c>
    </row>
    <row r="345" spans="2:8" ht="60">
      <c r="C345" s="37" t="s">
        <v>259</v>
      </c>
      <c r="D345" s="38" t="s">
        <v>260</v>
      </c>
      <c r="E345" s="37" t="s">
        <v>56</v>
      </c>
      <c r="F345" s="158">
        <v>3.8000000000000003</v>
      </c>
      <c r="G345" s="39"/>
      <c r="H345" s="173">
        <f t="shared" si="18"/>
        <v>0</v>
      </c>
    </row>
    <row r="346" spans="2:8">
      <c r="G346" s="40" t="s">
        <v>1</v>
      </c>
      <c r="H346" s="176">
        <f>SUM(H343:H345)</f>
        <v>0</v>
      </c>
    </row>
    <row r="347" spans="2:8">
      <c r="G347" s="40" t="s">
        <v>2</v>
      </c>
      <c r="H347" s="176">
        <f>H346*0.22</f>
        <v>0</v>
      </c>
    </row>
    <row r="348" spans="2:8">
      <c r="G348" s="40" t="s">
        <v>3</v>
      </c>
      <c r="H348" s="176">
        <f>H346+H347</f>
        <v>0</v>
      </c>
    </row>
    <row r="349" spans="2:8">
      <c r="B349" s="30" t="s">
        <v>354</v>
      </c>
      <c r="H349" s="177"/>
    </row>
    <row r="350" spans="2:8" ht="60">
      <c r="C350" s="37" t="s">
        <v>282</v>
      </c>
      <c r="D350" s="38" t="s">
        <v>283</v>
      </c>
      <c r="E350" s="37" t="s">
        <v>37</v>
      </c>
      <c r="F350" s="158">
        <v>14</v>
      </c>
      <c r="G350" s="39"/>
      <c r="H350" s="173">
        <f>F350*ROUND(G350,2)</f>
        <v>0</v>
      </c>
    </row>
    <row r="351" spans="2:8">
      <c r="G351" s="40" t="s">
        <v>1</v>
      </c>
      <c r="H351" s="176">
        <f>SUM(H350:H350)</f>
        <v>0</v>
      </c>
    </row>
    <row r="352" spans="2:8">
      <c r="G352" s="40" t="s">
        <v>2</v>
      </c>
      <c r="H352" s="176">
        <f>H351*0.22</f>
        <v>0</v>
      </c>
    </row>
    <row r="353" spans="2:11">
      <c r="G353" s="40" t="s">
        <v>3</v>
      </c>
      <c r="H353" s="176">
        <f>H351+H352</f>
        <v>0</v>
      </c>
    </row>
    <row r="354" spans="2:11">
      <c r="B354" s="57" t="s">
        <v>355</v>
      </c>
      <c r="C354" s="56"/>
      <c r="H354" s="177"/>
    </row>
    <row r="355" spans="2:11">
      <c r="B355" s="30" t="s">
        <v>356</v>
      </c>
      <c r="H355" s="177"/>
      <c r="J355" s="86"/>
      <c r="K355" s="84"/>
    </row>
    <row r="356" spans="2:11">
      <c r="B356" s="30" t="s">
        <v>357</v>
      </c>
      <c r="H356" s="177"/>
    </row>
    <row r="357" spans="2:11" ht="30">
      <c r="C357" s="37" t="s">
        <v>189</v>
      </c>
      <c r="D357" s="38" t="s">
        <v>190</v>
      </c>
      <c r="E357" s="37" t="s">
        <v>20</v>
      </c>
      <c r="F357" s="158">
        <v>1</v>
      </c>
      <c r="G357" s="39"/>
      <c r="H357" s="173">
        <f>F357*ROUND(G357,2)</f>
        <v>0</v>
      </c>
    </row>
    <row r="358" spans="2:11">
      <c r="G358" s="40" t="s">
        <v>1</v>
      </c>
      <c r="H358" s="176">
        <f>SUM(H357:H357)</f>
        <v>0</v>
      </c>
    </row>
    <row r="359" spans="2:11">
      <c r="G359" s="40" t="s">
        <v>2</v>
      </c>
      <c r="H359" s="176">
        <f>H358*0.22</f>
        <v>0</v>
      </c>
    </row>
    <row r="360" spans="2:11">
      <c r="G360" s="40" t="s">
        <v>3</v>
      </c>
      <c r="H360" s="176">
        <f>H358+H359</f>
        <v>0</v>
      </c>
    </row>
    <row r="361" spans="2:11">
      <c r="B361" s="30" t="s">
        <v>358</v>
      </c>
      <c r="H361" s="177"/>
    </row>
    <row r="362" spans="2:11" ht="30">
      <c r="C362" s="41" t="s">
        <v>25</v>
      </c>
      <c r="D362" s="42" t="s">
        <v>26</v>
      </c>
      <c r="E362" s="41" t="s">
        <v>20</v>
      </c>
      <c r="F362" s="157">
        <v>3</v>
      </c>
      <c r="G362" s="43"/>
      <c r="H362" s="173">
        <f t="shared" ref="H362:H363" si="19">F362*ROUND(G362,2)</f>
        <v>0</v>
      </c>
    </row>
    <row r="363" spans="2:11" ht="45">
      <c r="C363" s="37" t="s">
        <v>359</v>
      </c>
      <c r="D363" s="38" t="s">
        <v>360</v>
      </c>
      <c r="E363" s="37" t="s">
        <v>24</v>
      </c>
      <c r="F363" s="158">
        <v>10</v>
      </c>
      <c r="G363" s="39"/>
      <c r="H363" s="173">
        <f t="shared" si="19"/>
        <v>0</v>
      </c>
    </row>
    <row r="364" spans="2:11">
      <c r="G364" s="40" t="s">
        <v>1</v>
      </c>
      <c r="H364" s="176">
        <f>SUM(H362:H363)</f>
        <v>0</v>
      </c>
    </row>
    <row r="365" spans="2:11">
      <c r="G365" s="40" t="s">
        <v>2</v>
      </c>
      <c r="H365" s="176">
        <f>H364*0.22</f>
        <v>0</v>
      </c>
    </row>
    <row r="366" spans="2:11">
      <c r="G366" s="40" t="s">
        <v>3</v>
      </c>
      <c r="H366" s="176">
        <f>H364+H365</f>
        <v>0</v>
      </c>
    </row>
    <row r="367" spans="2:11">
      <c r="B367" s="30" t="s">
        <v>361</v>
      </c>
      <c r="H367" s="177"/>
    </row>
    <row r="368" spans="2:11">
      <c r="B368" s="30" t="s">
        <v>362</v>
      </c>
      <c r="H368" s="177"/>
    </row>
    <row r="369" spans="2:9" ht="60">
      <c r="C369" s="41" t="s">
        <v>235</v>
      </c>
      <c r="D369" s="42" t="s">
        <v>236</v>
      </c>
      <c r="E369" s="41" t="s">
        <v>56</v>
      </c>
      <c r="F369" s="157">
        <v>66</v>
      </c>
      <c r="G369" s="43"/>
      <c r="H369" s="178">
        <f>F369*ROUND(G369,2)</f>
        <v>0</v>
      </c>
      <c r="I369" s="504" t="s">
        <v>720</v>
      </c>
    </row>
    <row r="370" spans="2:9" ht="30">
      <c r="C370" s="37" t="s">
        <v>54</v>
      </c>
      <c r="D370" s="38" t="s">
        <v>55</v>
      </c>
      <c r="E370" s="37" t="s">
        <v>56</v>
      </c>
      <c r="F370" s="158">
        <v>4</v>
      </c>
      <c r="G370" s="39"/>
      <c r="H370" s="173">
        <f>F370*ROUND(G370,2)</f>
        <v>0</v>
      </c>
    </row>
    <row r="371" spans="2:9">
      <c r="G371" s="40" t="s">
        <v>1</v>
      </c>
      <c r="H371" s="176">
        <f>SUM(H369:H370)</f>
        <v>0</v>
      </c>
    </row>
    <row r="372" spans="2:9">
      <c r="G372" s="40" t="s">
        <v>2</v>
      </c>
      <c r="H372" s="176">
        <f>H371*0.22</f>
        <v>0</v>
      </c>
    </row>
    <row r="373" spans="2:9">
      <c r="G373" s="40" t="s">
        <v>3</v>
      </c>
      <c r="H373" s="176">
        <f>H371+H372</f>
        <v>0</v>
      </c>
    </row>
    <row r="374" spans="2:9">
      <c r="B374" s="30" t="s">
        <v>363</v>
      </c>
      <c r="H374" s="177"/>
    </row>
    <row r="375" spans="2:9" ht="30">
      <c r="C375" s="37" t="s">
        <v>237</v>
      </c>
      <c r="D375" s="38" t="s">
        <v>238</v>
      </c>
      <c r="E375" s="37" t="s">
        <v>24</v>
      </c>
      <c r="F375" s="158">
        <v>60</v>
      </c>
      <c r="G375" s="39"/>
      <c r="H375" s="173">
        <f>F375*ROUND(G375,2)</f>
        <v>0</v>
      </c>
    </row>
    <row r="376" spans="2:9">
      <c r="G376" s="40" t="s">
        <v>1</v>
      </c>
      <c r="H376" s="176">
        <f>SUM(H375:H375)</f>
        <v>0</v>
      </c>
    </row>
    <row r="377" spans="2:9">
      <c r="G377" s="40" t="s">
        <v>2</v>
      </c>
      <c r="H377" s="176">
        <f>H376*0.22</f>
        <v>0</v>
      </c>
    </row>
    <row r="378" spans="2:9">
      <c r="G378" s="40" t="s">
        <v>3</v>
      </c>
      <c r="H378" s="176">
        <f>H376+H377</f>
        <v>0</v>
      </c>
    </row>
    <row r="379" spans="2:9">
      <c r="B379" s="30" t="s">
        <v>364</v>
      </c>
      <c r="H379" s="177"/>
    </row>
    <row r="380" spans="2:9" ht="30">
      <c r="C380" s="41" t="s">
        <v>201</v>
      </c>
      <c r="D380" s="42" t="s">
        <v>239</v>
      </c>
      <c r="E380" s="41" t="s">
        <v>56</v>
      </c>
      <c r="F380" s="157">
        <v>55</v>
      </c>
      <c r="G380" s="43"/>
      <c r="H380" s="173">
        <f t="shared" ref="H380:H381" si="20">F380*ROUND(G380,2)</f>
        <v>0</v>
      </c>
    </row>
    <row r="381" spans="2:9" ht="30">
      <c r="C381" s="37" t="s">
        <v>240</v>
      </c>
      <c r="D381" s="38" t="s">
        <v>241</v>
      </c>
      <c r="E381" s="37" t="s">
        <v>56</v>
      </c>
      <c r="F381" s="158">
        <v>20</v>
      </c>
      <c r="G381" s="39"/>
      <c r="H381" s="173">
        <f t="shared" si="20"/>
        <v>0</v>
      </c>
    </row>
    <row r="382" spans="2:9">
      <c r="G382" s="40" t="s">
        <v>1</v>
      </c>
      <c r="H382" s="176">
        <f>SUM(H380:H381)</f>
        <v>0</v>
      </c>
    </row>
    <row r="383" spans="2:9">
      <c r="G383" s="40" t="s">
        <v>2</v>
      </c>
      <c r="H383" s="176">
        <f>H382*0.22</f>
        <v>0</v>
      </c>
    </row>
    <row r="384" spans="2:9">
      <c r="G384" s="40" t="s">
        <v>3</v>
      </c>
      <c r="H384" s="176">
        <f>H382+H383</f>
        <v>0</v>
      </c>
    </row>
    <row r="385" spans="2:8">
      <c r="B385" s="30" t="s">
        <v>365</v>
      </c>
      <c r="H385" s="177"/>
    </row>
    <row r="386" spans="2:8">
      <c r="B386" s="30" t="s">
        <v>366</v>
      </c>
      <c r="H386" s="177"/>
    </row>
    <row r="387" spans="2:8" ht="30">
      <c r="C387" s="41" t="s">
        <v>250</v>
      </c>
      <c r="D387" s="42" t="s">
        <v>251</v>
      </c>
      <c r="E387" s="41" t="s">
        <v>24</v>
      </c>
      <c r="F387" s="157">
        <v>68</v>
      </c>
      <c r="G387" s="43"/>
      <c r="H387" s="173">
        <f t="shared" ref="H387:H388" si="21">F387*ROUND(G387,2)</f>
        <v>0</v>
      </c>
    </row>
    <row r="388" spans="2:8" ht="30">
      <c r="C388" s="37" t="s">
        <v>207</v>
      </c>
      <c r="D388" s="38" t="s">
        <v>208</v>
      </c>
      <c r="E388" s="37" t="s">
        <v>24</v>
      </c>
      <c r="F388" s="158">
        <v>19.5</v>
      </c>
      <c r="G388" s="39"/>
      <c r="H388" s="173">
        <f t="shared" si="21"/>
        <v>0</v>
      </c>
    </row>
    <row r="389" spans="2:8">
      <c r="G389" s="40" t="s">
        <v>1</v>
      </c>
      <c r="H389" s="176">
        <f>SUM(H387:H388)</f>
        <v>0</v>
      </c>
    </row>
    <row r="390" spans="2:8">
      <c r="G390" s="40" t="s">
        <v>2</v>
      </c>
      <c r="H390" s="176">
        <f>H389*0.22</f>
        <v>0</v>
      </c>
    </row>
    <row r="391" spans="2:8">
      <c r="G391" s="40" t="s">
        <v>3</v>
      </c>
      <c r="H391" s="176">
        <f>H389+H390</f>
        <v>0</v>
      </c>
    </row>
    <row r="392" spans="2:8">
      <c r="B392" s="30" t="s">
        <v>367</v>
      </c>
      <c r="H392" s="177"/>
    </row>
    <row r="393" spans="2:8" ht="75">
      <c r="C393" s="37" t="s">
        <v>253</v>
      </c>
      <c r="D393" s="38" t="s">
        <v>254</v>
      </c>
      <c r="E393" s="37" t="s">
        <v>212</v>
      </c>
      <c r="F393" s="158">
        <v>1200</v>
      </c>
      <c r="G393" s="39"/>
      <c r="H393" s="173">
        <f>F393*ROUND(G393,2)</f>
        <v>0</v>
      </c>
    </row>
    <row r="394" spans="2:8">
      <c r="G394" s="40" t="s">
        <v>1</v>
      </c>
      <c r="H394" s="176">
        <f>SUM(H393:H393)</f>
        <v>0</v>
      </c>
    </row>
    <row r="395" spans="2:8">
      <c r="G395" s="40" t="s">
        <v>2</v>
      </c>
      <c r="H395" s="176">
        <f>H394*0.22</f>
        <v>0</v>
      </c>
    </row>
    <row r="396" spans="2:8">
      <c r="G396" s="40" t="s">
        <v>3</v>
      </c>
      <c r="H396" s="176">
        <f>H394+H395</f>
        <v>0</v>
      </c>
    </row>
    <row r="397" spans="2:8">
      <c r="B397" s="30" t="s">
        <v>368</v>
      </c>
      <c r="H397" s="177"/>
    </row>
    <row r="398" spans="2:8" ht="60">
      <c r="C398" s="41" t="s">
        <v>214</v>
      </c>
      <c r="D398" s="42" t="s">
        <v>256</v>
      </c>
      <c r="E398" s="41" t="s">
        <v>56</v>
      </c>
      <c r="F398" s="157">
        <v>5.8000000000000007</v>
      </c>
      <c r="G398" s="43"/>
      <c r="H398" s="173">
        <f t="shared" ref="H398:H400" si="22">F398*ROUND(G398,2)</f>
        <v>0</v>
      </c>
    </row>
    <row r="399" spans="2:8" ht="75">
      <c r="C399" s="41" t="s">
        <v>257</v>
      </c>
      <c r="D399" s="42" t="s">
        <v>258</v>
      </c>
      <c r="E399" s="41" t="s">
        <v>56</v>
      </c>
      <c r="F399" s="157">
        <v>7.5</v>
      </c>
      <c r="G399" s="43"/>
      <c r="H399" s="173">
        <f t="shared" si="22"/>
        <v>0</v>
      </c>
    </row>
    <row r="400" spans="2:8" ht="60">
      <c r="C400" s="37" t="s">
        <v>259</v>
      </c>
      <c r="D400" s="38" t="s">
        <v>260</v>
      </c>
      <c r="E400" s="37" t="s">
        <v>56</v>
      </c>
      <c r="F400" s="158">
        <v>10</v>
      </c>
      <c r="G400" s="39"/>
      <c r="H400" s="173">
        <f t="shared" si="22"/>
        <v>0</v>
      </c>
    </row>
    <row r="401" spans="2:12">
      <c r="G401" s="40" t="s">
        <v>1</v>
      </c>
      <c r="H401" s="176">
        <f>SUM(H398:H400)</f>
        <v>0</v>
      </c>
    </row>
    <row r="402" spans="2:12">
      <c r="G402" s="40" t="s">
        <v>2</v>
      </c>
      <c r="H402" s="176">
        <f>H401*0.22</f>
        <v>0</v>
      </c>
    </row>
    <row r="403" spans="2:12">
      <c r="G403" s="40" t="s">
        <v>3</v>
      </c>
      <c r="H403" s="176">
        <f>H401+H402</f>
        <v>0</v>
      </c>
    </row>
    <row r="404" spans="2:12">
      <c r="B404" s="30" t="s">
        <v>369</v>
      </c>
      <c r="H404" s="177"/>
    </row>
    <row r="405" spans="2:12" ht="60">
      <c r="C405" s="37" t="s">
        <v>282</v>
      </c>
      <c r="D405" s="38" t="s">
        <v>283</v>
      </c>
      <c r="E405" s="37" t="s">
        <v>37</v>
      </c>
      <c r="F405" s="158">
        <v>30</v>
      </c>
      <c r="G405" s="39"/>
      <c r="H405" s="173">
        <f>F405*ROUND(G405,2)</f>
        <v>0</v>
      </c>
    </row>
    <row r="406" spans="2:12">
      <c r="G406" s="40" t="s">
        <v>1</v>
      </c>
      <c r="H406" s="176">
        <f>SUM(H405:H405)</f>
        <v>0</v>
      </c>
    </row>
    <row r="407" spans="2:12">
      <c r="G407" s="40" t="s">
        <v>2</v>
      </c>
      <c r="H407" s="176">
        <f>H406*0.22</f>
        <v>0</v>
      </c>
    </row>
    <row r="408" spans="2:12">
      <c r="G408" s="40" t="s">
        <v>3</v>
      </c>
      <c r="H408" s="176">
        <f>H406+H407</f>
        <v>0</v>
      </c>
    </row>
    <row r="409" spans="2:12">
      <c r="B409" s="30" t="s">
        <v>370</v>
      </c>
      <c r="H409" s="177"/>
    </row>
    <row r="410" spans="2:12" ht="60">
      <c r="C410" s="37" t="s">
        <v>262</v>
      </c>
      <c r="D410" s="38" t="s">
        <v>263</v>
      </c>
      <c r="E410" s="37" t="s">
        <v>37</v>
      </c>
      <c r="F410" s="158">
        <v>3</v>
      </c>
      <c r="G410" s="39"/>
      <c r="H410" s="173">
        <f>F410*ROUND(G410,2)</f>
        <v>0</v>
      </c>
    </row>
    <row r="411" spans="2:12">
      <c r="G411" s="40" t="s">
        <v>1</v>
      </c>
      <c r="H411" s="176">
        <f>SUM(H410:H410)</f>
        <v>0</v>
      </c>
    </row>
    <row r="412" spans="2:12">
      <c r="G412" s="40" t="s">
        <v>2</v>
      </c>
      <c r="H412" s="176">
        <f>H411*0.22</f>
        <v>0</v>
      </c>
    </row>
    <row r="413" spans="2:12">
      <c r="G413" s="40" t="s">
        <v>3</v>
      </c>
      <c r="H413" s="176">
        <f>H411+H412</f>
        <v>0</v>
      </c>
    </row>
    <row r="414" spans="2:12">
      <c r="B414" s="57" t="s">
        <v>371</v>
      </c>
      <c r="C414" s="56"/>
      <c r="H414" s="177"/>
    </row>
    <row r="415" spans="2:12">
      <c r="B415" s="30" t="s">
        <v>372</v>
      </c>
      <c r="H415" s="177"/>
      <c r="J415" s="86"/>
      <c r="K415" s="84"/>
      <c r="L415" s="84"/>
    </row>
    <row r="416" spans="2:12">
      <c r="B416" s="30" t="s">
        <v>373</v>
      </c>
      <c r="H416" s="177"/>
    </row>
    <row r="417" spans="2:9" ht="30">
      <c r="C417" s="37" t="s">
        <v>189</v>
      </c>
      <c r="D417" s="38" t="s">
        <v>190</v>
      </c>
      <c r="E417" s="37" t="s">
        <v>20</v>
      </c>
      <c r="F417" s="158">
        <v>1</v>
      </c>
      <c r="G417" s="39"/>
      <c r="H417" s="173">
        <f>F417*ROUND(G417,2)</f>
        <v>0</v>
      </c>
    </row>
    <row r="418" spans="2:9">
      <c r="G418" s="40" t="s">
        <v>1</v>
      </c>
      <c r="H418" s="176">
        <f>SUM(H417:H417)</f>
        <v>0</v>
      </c>
    </row>
    <row r="419" spans="2:9">
      <c r="G419" s="40" t="s">
        <v>2</v>
      </c>
      <c r="H419" s="176">
        <f>H418*0.22</f>
        <v>0</v>
      </c>
    </row>
    <row r="420" spans="2:9">
      <c r="G420" s="40" t="s">
        <v>3</v>
      </c>
      <c r="H420" s="176">
        <f>H418+H419</f>
        <v>0</v>
      </c>
    </row>
    <row r="421" spans="2:9">
      <c r="B421" s="30" t="s">
        <v>374</v>
      </c>
      <c r="H421" s="177"/>
    </row>
    <row r="422" spans="2:9" ht="45">
      <c r="C422" s="37" t="s">
        <v>233</v>
      </c>
      <c r="D422" s="38" t="s">
        <v>375</v>
      </c>
      <c r="E422" s="37" t="s">
        <v>37</v>
      </c>
      <c r="F422" s="158">
        <v>35</v>
      </c>
      <c r="G422" s="39"/>
      <c r="H422" s="178">
        <f>F422*ROUND(G422,2)</f>
        <v>0</v>
      </c>
      <c r="I422" s="504" t="s">
        <v>720</v>
      </c>
    </row>
    <row r="423" spans="2:9">
      <c r="G423" s="40" t="s">
        <v>1</v>
      </c>
      <c r="H423" s="176">
        <f>SUM(H422:H422)</f>
        <v>0</v>
      </c>
    </row>
    <row r="424" spans="2:9">
      <c r="G424" s="40" t="s">
        <v>2</v>
      </c>
      <c r="H424" s="176">
        <f>H423*0.22</f>
        <v>0</v>
      </c>
    </row>
    <row r="425" spans="2:9">
      <c r="G425" s="40" t="s">
        <v>3</v>
      </c>
      <c r="H425" s="176">
        <f>H423+H424</f>
        <v>0</v>
      </c>
    </row>
    <row r="426" spans="2:9">
      <c r="B426" s="30" t="s">
        <v>376</v>
      </c>
      <c r="H426" s="177"/>
    </row>
    <row r="427" spans="2:9">
      <c r="B427" s="30" t="s">
        <v>377</v>
      </c>
      <c r="H427" s="177"/>
    </row>
    <row r="428" spans="2:9" ht="60">
      <c r="C428" s="41" t="s">
        <v>235</v>
      </c>
      <c r="D428" s="42" t="s">
        <v>236</v>
      </c>
      <c r="E428" s="41" t="s">
        <v>56</v>
      </c>
      <c r="F428" s="157">
        <v>100</v>
      </c>
      <c r="G428" s="43"/>
      <c r="H428" s="178">
        <f>F428*ROUND(G428,2)</f>
        <v>0</v>
      </c>
      <c r="I428" s="504" t="s">
        <v>720</v>
      </c>
    </row>
    <row r="429" spans="2:9" ht="30">
      <c r="C429" s="37" t="s">
        <v>54</v>
      </c>
      <c r="D429" s="38" t="s">
        <v>55</v>
      </c>
      <c r="E429" s="37" t="s">
        <v>56</v>
      </c>
      <c r="F429" s="158">
        <v>6</v>
      </c>
      <c r="G429" s="39"/>
      <c r="H429" s="173">
        <f>F429*ROUND(G429,2)</f>
        <v>0</v>
      </c>
    </row>
    <row r="430" spans="2:9">
      <c r="G430" s="40" t="s">
        <v>1</v>
      </c>
      <c r="H430" s="176">
        <f>SUM(H428:H429)</f>
        <v>0</v>
      </c>
    </row>
    <row r="431" spans="2:9">
      <c r="G431" s="40" t="s">
        <v>2</v>
      </c>
      <c r="H431" s="176">
        <f>H430*0.22</f>
        <v>0</v>
      </c>
    </row>
    <row r="432" spans="2:9">
      <c r="G432" s="40" t="s">
        <v>3</v>
      </c>
      <c r="H432" s="176">
        <f>H430+H431</f>
        <v>0</v>
      </c>
    </row>
    <row r="433" spans="2:8">
      <c r="B433" s="30" t="s">
        <v>378</v>
      </c>
      <c r="H433" s="177"/>
    </row>
    <row r="434" spans="2:8" ht="30">
      <c r="C434" s="37" t="s">
        <v>237</v>
      </c>
      <c r="D434" s="38" t="s">
        <v>238</v>
      </c>
      <c r="E434" s="37" t="s">
        <v>24</v>
      </c>
      <c r="F434" s="158">
        <v>70</v>
      </c>
      <c r="G434" s="39"/>
      <c r="H434" s="173">
        <f>F434*ROUND(G434,2)</f>
        <v>0</v>
      </c>
    </row>
    <row r="435" spans="2:8">
      <c r="G435" s="40" t="s">
        <v>1</v>
      </c>
      <c r="H435" s="176">
        <f>SUM(H434:H434)</f>
        <v>0</v>
      </c>
    </row>
    <row r="436" spans="2:8">
      <c r="G436" s="40" t="s">
        <v>2</v>
      </c>
      <c r="H436" s="176">
        <f>H435*0.22</f>
        <v>0</v>
      </c>
    </row>
    <row r="437" spans="2:8">
      <c r="G437" s="40" t="s">
        <v>3</v>
      </c>
      <c r="H437" s="176">
        <f>H435+H436</f>
        <v>0</v>
      </c>
    </row>
    <row r="438" spans="2:8">
      <c r="B438" s="30" t="s">
        <v>379</v>
      </c>
      <c r="H438" s="177"/>
    </row>
    <row r="439" spans="2:8" ht="30">
      <c r="C439" s="37" t="s">
        <v>201</v>
      </c>
      <c r="D439" s="38" t="s">
        <v>239</v>
      </c>
      <c r="E439" s="37" t="s">
        <v>56</v>
      </c>
      <c r="F439" s="158">
        <v>30</v>
      </c>
      <c r="G439" s="39"/>
      <c r="H439" s="173">
        <f>F439*ROUND(G439,2)</f>
        <v>0</v>
      </c>
    </row>
    <row r="440" spans="2:8">
      <c r="G440" s="40" t="s">
        <v>1</v>
      </c>
      <c r="H440" s="176">
        <f>SUM(H439:H439)</f>
        <v>0</v>
      </c>
    </row>
    <row r="441" spans="2:8">
      <c r="G441" s="40" t="s">
        <v>2</v>
      </c>
      <c r="H441" s="176">
        <f>H440*0.22</f>
        <v>0</v>
      </c>
    </row>
    <row r="442" spans="2:8">
      <c r="G442" s="40" t="s">
        <v>3</v>
      </c>
      <c r="H442" s="176">
        <f>H440+H441</f>
        <v>0</v>
      </c>
    </row>
    <row r="443" spans="2:8">
      <c r="B443" s="30" t="s">
        <v>380</v>
      </c>
      <c r="H443" s="177"/>
    </row>
    <row r="444" spans="2:8">
      <c r="B444" s="30" t="s">
        <v>381</v>
      </c>
      <c r="H444" s="177"/>
    </row>
    <row r="445" spans="2:8" ht="30">
      <c r="C445" s="41" t="s">
        <v>250</v>
      </c>
      <c r="D445" s="42" t="s">
        <v>251</v>
      </c>
      <c r="E445" s="41" t="s">
        <v>24</v>
      </c>
      <c r="F445" s="157">
        <v>80</v>
      </c>
      <c r="G445" s="43"/>
      <c r="H445" s="173">
        <f t="shared" ref="H445:H446" si="23">F445*ROUND(G445,2)</f>
        <v>0</v>
      </c>
    </row>
    <row r="446" spans="2:8" ht="30">
      <c r="C446" s="37" t="s">
        <v>207</v>
      </c>
      <c r="D446" s="38" t="s">
        <v>208</v>
      </c>
      <c r="E446" s="37" t="s">
        <v>24</v>
      </c>
      <c r="F446" s="158">
        <v>25</v>
      </c>
      <c r="G446" s="39"/>
      <c r="H446" s="173">
        <f t="shared" si="23"/>
        <v>0</v>
      </c>
    </row>
    <row r="447" spans="2:8">
      <c r="G447" s="40" t="s">
        <v>1</v>
      </c>
      <c r="H447" s="176">
        <f>SUM(H445:H446)</f>
        <v>0</v>
      </c>
    </row>
    <row r="448" spans="2:8">
      <c r="G448" s="40" t="s">
        <v>2</v>
      </c>
      <c r="H448" s="176">
        <f>H447*0.22</f>
        <v>0</v>
      </c>
    </row>
    <row r="449" spans="2:8">
      <c r="G449" s="40" t="s">
        <v>3</v>
      </c>
      <c r="H449" s="176">
        <f>H447+H448</f>
        <v>0</v>
      </c>
    </row>
    <row r="450" spans="2:8">
      <c r="B450" s="30" t="s">
        <v>382</v>
      </c>
      <c r="H450" s="177"/>
    </row>
    <row r="451" spans="2:8" ht="75">
      <c r="C451" s="37" t="s">
        <v>253</v>
      </c>
      <c r="D451" s="38" t="s">
        <v>254</v>
      </c>
      <c r="E451" s="37" t="s">
        <v>212</v>
      </c>
      <c r="F451" s="158">
        <v>1325</v>
      </c>
      <c r="G451" s="39"/>
      <c r="H451" s="173">
        <f>F451*ROUND(G451,2)</f>
        <v>0</v>
      </c>
    </row>
    <row r="452" spans="2:8">
      <c r="G452" s="40" t="s">
        <v>1</v>
      </c>
      <c r="H452" s="176">
        <f>SUM(H451:H451)</f>
        <v>0</v>
      </c>
    </row>
    <row r="453" spans="2:8">
      <c r="G453" s="40" t="s">
        <v>2</v>
      </c>
      <c r="H453" s="176">
        <f>H452*0.22</f>
        <v>0</v>
      </c>
    </row>
    <row r="454" spans="2:8">
      <c r="G454" s="40" t="s">
        <v>3</v>
      </c>
      <c r="H454" s="176">
        <f>H452+H453</f>
        <v>0</v>
      </c>
    </row>
    <row r="455" spans="2:8">
      <c r="B455" s="30" t="s">
        <v>383</v>
      </c>
      <c r="H455" s="177"/>
    </row>
    <row r="456" spans="2:8" ht="60">
      <c r="C456" s="41" t="s">
        <v>214</v>
      </c>
      <c r="D456" s="42" t="s">
        <v>256</v>
      </c>
      <c r="E456" s="41" t="s">
        <v>56</v>
      </c>
      <c r="F456" s="157">
        <v>6.6000000000000005</v>
      </c>
      <c r="G456" s="43"/>
      <c r="H456" s="173">
        <f t="shared" ref="H456:H458" si="24">F456*ROUND(G456,2)</f>
        <v>0</v>
      </c>
    </row>
    <row r="457" spans="2:8" ht="75">
      <c r="C457" s="41" t="s">
        <v>257</v>
      </c>
      <c r="D457" s="42" t="s">
        <v>258</v>
      </c>
      <c r="E457" s="41" t="s">
        <v>56</v>
      </c>
      <c r="F457" s="157">
        <v>7.5</v>
      </c>
      <c r="G457" s="43"/>
      <c r="H457" s="173">
        <f t="shared" si="24"/>
        <v>0</v>
      </c>
    </row>
    <row r="458" spans="2:8" ht="60">
      <c r="C458" s="37" t="s">
        <v>259</v>
      </c>
      <c r="D458" s="38" t="s">
        <v>260</v>
      </c>
      <c r="E458" s="37" t="s">
        <v>56</v>
      </c>
      <c r="F458" s="158">
        <v>11.5</v>
      </c>
      <c r="G458" s="39"/>
      <c r="H458" s="173">
        <f t="shared" si="24"/>
        <v>0</v>
      </c>
    </row>
    <row r="459" spans="2:8">
      <c r="G459" s="40" t="s">
        <v>1</v>
      </c>
      <c r="H459" s="176">
        <f>SUM(H456:H458)</f>
        <v>0</v>
      </c>
    </row>
    <row r="460" spans="2:8">
      <c r="G460" s="40" t="s">
        <v>2</v>
      </c>
      <c r="H460" s="176">
        <f>H459*0.22</f>
        <v>0</v>
      </c>
    </row>
    <row r="461" spans="2:8">
      <c r="G461" s="40" t="s">
        <v>3</v>
      </c>
      <c r="H461" s="176">
        <f>H459+H460</f>
        <v>0</v>
      </c>
    </row>
    <row r="462" spans="2:8">
      <c r="B462" s="30" t="s">
        <v>384</v>
      </c>
      <c r="H462" s="177"/>
    </row>
    <row r="463" spans="2:8" ht="60">
      <c r="C463" s="37" t="s">
        <v>282</v>
      </c>
      <c r="D463" s="38" t="s">
        <v>283</v>
      </c>
      <c r="E463" s="37" t="s">
        <v>37</v>
      </c>
      <c r="F463" s="158">
        <v>34</v>
      </c>
      <c r="G463" s="39"/>
      <c r="H463" s="173">
        <f>F463*ROUND(G463,2)</f>
        <v>0</v>
      </c>
    </row>
    <row r="464" spans="2:8">
      <c r="G464" s="40" t="s">
        <v>1</v>
      </c>
      <c r="H464" s="176">
        <f>SUM(H463:H463)</f>
        <v>0</v>
      </c>
    </row>
    <row r="465" spans="2:12">
      <c r="G465" s="40" t="s">
        <v>2</v>
      </c>
      <c r="H465" s="176">
        <f>H464*0.22</f>
        <v>0</v>
      </c>
    </row>
    <row r="466" spans="2:12">
      <c r="G466" s="40" t="s">
        <v>3</v>
      </c>
      <c r="H466" s="176">
        <f>H464+H465</f>
        <v>0</v>
      </c>
    </row>
    <row r="467" spans="2:12">
      <c r="B467" s="30" t="s">
        <v>385</v>
      </c>
      <c r="H467" s="177"/>
    </row>
    <row r="468" spans="2:12" ht="60">
      <c r="C468" s="37" t="s">
        <v>262</v>
      </c>
      <c r="D468" s="38" t="s">
        <v>263</v>
      </c>
      <c r="E468" s="37" t="s">
        <v>37</v>
      </c>
      <c r="F468" s="158">
        <v>3</v>
      </c>
      <c r="G468" s="39"/>
      <c r="H468" s="173">
        <f>F468*ROUND(G468,2)</f>
        <v>0</v>
      </c>
    </row>
    <row r="469" spans="2:12">
      <c r="G469" s="40" t="s">
        <v>1</v>
      </c>
      <c r="H469" s="176">
        <f>SUM(H468:H468)</f>
        <v>0</v>
      </c>
    </row>
    <row r="470" spans="2:12">
      <c r="G470" s="40" t="s">
        <v>2</v>
      </c>
      <c r="H470" s="176">
        <f>H469*0.22</f>
        <v>0</v>
      </c>
    </row>
    <row r="471" spans="2:12">
      <c r="G471" s="40" t="s">
        <v>3</v>
      </c>
      <c r="H471" s="176">
        <f>H469+H470</f>
        <v>0</v>
      </c>
    </row>
    <row r="472" spans="2:12">
      <c r="B472" s="57" t="s">
        <v>386</v>
      </c>
      <c r="C472" s="56"/>
      <c r="H472" s="177"/>
    </row>
    <row r="473" spans="2:12">
      <c r="B473" s="30" t="s">
        <v>387</v>
      </c>
      <c r="H473" s="177"/>
    </row>
    <row r="474" spans="2:12">
      <c r="B474" s="30" t="s">
        <v>388</v>
      </c>
      <c r="H474" s="177"/>
      <c r="J474" s="86"/>
      <c r="K474" s="84"/>
      <c r="L474" s="84"/>
    </row>
    <row r="475" spans="2:12" ht="30">
      <c r="C475" s="37" t="s">
        <v>189</v>
      </c>
      <c r="D475" s="38" t="s">
        <v>190</v>
      </c>
      <c r="E475" s="37" t="s">
        <v>20</v>
      </c>
      <c r="F475" s="158">
        <v>1</v>
      </c>
      <c r="G475" s="39"/>
      <c r="H475" s="173">
        <f>F475*ROUND(G475,2)</f>
        <v>0</v>
      </c>
    </row>
    <row r="476" spans="2:12">
      <c r="G476" s="40" t="s">
        <v>1</v>
      </c>
      <c r="H476" s="176">
        <f>SUM(H475:H475)</f>
        <v>0</v>
      </c>
    </row>
    <row r="477" spans="2:12">
      <c r="G477" s="40" t="s">
        <v>2</v>
      </c>
      <c r="H477" s="176">
        <f>H476*0.22</f>
        <v>0</v>
      </c>
    </row>
    <row r="478" spans="2:12">
      <c r="G478" s="40" t="s">
        <v>3</v>
      </c>
      <c r="H478" s="176">
        <f>H476+H477</f>
        <v>0</v>
      </c>
    </row>
    <row r="479" spans="2:12">
      <c r="B479" s="30" t="s">
        <v>389</v>
      </c>
      <c r="H479" s="177"/>
    </row>
    <row r="480" spans="2:12" ht="60">
      <c r="C480" s="37" t="s">
        <v>390</v>
      </c>
      <c r="D480" s="38" t="s">
        <v>391</v>
      </c>
      <c r="E480" s="37" t="s">
        <v>24</v>
      </c>
      <c r="F480" s="158">
        <v>30</v>
      </c>
      <c r="G480" s="39"/>
      <c r="H480" s="178">
        <f>F480*ROUND(G480,2)</f>
        <v>0</v>
      </c>
      <c r="I480" s="504" t="s">
        <v>720</v>
      </c>
    </row>
    <row r="481" spans="2:9">
      <c r="G481" s="40" t="s">
        <v>1</v>
      </c>
      <c r="H481" s="176">
        <f>SUM(H480:H480)</f>
        <v>0</v>
      </c>
    </row>
    <row r="482" spans="2:9">
      <c r="G482" s="40" t="s">
        <v>2</v>
      </c>
      <c r="H482" s="176">
        <f>H481*0.22</f>
        <v>0</v>
      </c>
    </row>
    <row r="483" spans="2:9">
      <c r="G483" s="40" t="s">
        <v>3</v>
      </c>
      <c r="H483" s="176">
        <f>H481+H482</f>
        <v>0</v>
      </c>
    </row>
    <row r="484" spans="2:9">
      <c r="B484" s="30" t="s">
        <v>392</v>
      </c>
      <c r="H484" s="177"/>
    </row>
    <row r="485" spans="2:9" ht="60">
      <c r="C485" s="37" t="s">
        <v>268</v>
      </c>
      <c r="D485" s="38" t="s">
        <v>269</v>
      </c>
      <c r="E485" s="37" t="s">
        <v>56</v>
      </c>
      <c r="F485" s="158">
        <v>18</v>
      </c>
      <c r="G485" s="39"/>
      <c r="H485" s="178">
        <f>F485*ROUND(G485,2)</f>
        <v>0</v>
      </c>
      <c r="I485" s="504" t="s">
        <v>720</v>
      </c>
    </row>
    <row r="486" spans="2:9">
      <c r="G486" s="40" t="s">
        <v>1</v>
      </c>
      <c r="H486" s="176">
        <f>SUM(H485:H485)</f>
        <v>0</v>
      </c>
    </row>
    <row r="487" spans="2:9">
      <c r="G487" s="40" t="s">
        <v>2</v>
      </c>
      <c r="H487" s="176">
        <f>H486*0.22</f>
        <v>0</v>
      </c>
    </row>
    <row r="488" spans="2:9">
      <c r="G488" s="40" t="s">
        <v>3</v>
      </c>
      <c r="H488" s="176">
        <f>H486+H487</f>
        <v>0</v>
      </c>
    </row>
    <row r="489" spans="2:9">
      <c r="B489" s="30" t="s">
        <v>393</v>
      </c>
      <c r="H489" s="177"/>
    </row>
    <row r="490" spans="2:9">
      <c r="B490" s="30" t="s">
        <v>394</v>
      </c>
      <c r="H490" s="177"/>
    </row>
    <row r="491" spans="2:9" ht="60">
      <c r="C491" s="37" t="s">
        <v>235</v>
      </c>
      <c r="D491" s="38" t="s">
        <v>236</v>
      </c>
      <c r="E491" s="37" t="s">
        <v>56</v>
      </c>
      <c r="F491" s="158">
        <v>190</v>
      </c>
      <c r="G491" s="39"/>
      <c r="H491" s="178">
        <f>F491*ROUND(G491,2)</f>
        <v>0</v>
      </c>
      <c r="I491" s="504" t="s">
        <v>720</v>
      </c>
    </row>
    <row r="492" spans="2:9">
      <c r="G492" s="40" t="s">
        <v>1</v>
      </c>
      <c r="H492" s="176">
        <f>SUM(H491:H491)</f>
        <v>0</v>
      </c>
    </row>
    <row r="493" spans="2:9">
      <c r="G493" s="40" t="s">
        <v>2</v>
      </c>
      <c r="H493" s="176">
        <f>H492*0.22</f>
        <v>0</v>
      </c>
    </row>
    <row r="494" spans="2:9">
      <c r="G494" s="40" t="s">
        <v>3</v>
      </c>
      <c r="H494" s="176">
        <f>H492+H493</f>
        <v>0</v>
      </c>
    </row>
    <row r="495" spans="2:9">
      <c r="B495" s="30" t="s">
        <v>395</v>
      </c>
      <c r="H495" s="177"/>
    </row>
    <row r="496" spans="2:9" ht="30">
      <c r="C496" s="37" t="s">
        <v>237</v>
      </c>
      <c r="D496" s="38" t="s">
        <v>238</v>
      </c>
      <c r="E496" s="37" t="s">
        <v>24</v>
      </c>
      <c r="F496" s="158">
        <v>40</v>
      </c>
      <c r="G496" s="39"/>
      <c r="H496" s="173">
        <f>F496*ROUND(G496,2)</f>
        <v>0</v>
      </c>
    </row>
    <row r="497" spans="2:8">
      <c r="G497" s="40" t="s">
        <v>1</v>
      </c>
      <c r="H497" s="176">
        <f>SUM(H496:H496)</f>
        <v>0</v>
      </c>
    </row>
    <row r="498" spans="2:8">
      <c r="G498" s="40" t="s">
        <v>2</v>
      </c>
      <c r="H498" s="176">
        <f>H497*0.22</f>
        <v>0</v>
      </c>
    </row>
    <row r="499" spans="2:8">
      <c r="G499" s="40" t="s">
        <v>3</v>
      </c>
      <c r="H499" s="176">
        <f>H497+H498</f>
        <v>0</v>
      </c>
    </row>
    <row r="500" spans="2:8">
      <c r="B500" s="30" t="s">
        <v>396</v>
      </c>
      <c r="H500" s="177"/>
    </row>
    <row r="501" spans="2:8" ht="30">
      <c r="C501" s="37" t="s">
        <v>201</v>
      </c>
      <c r="D501" s="38" t="s">
        <v>239</v>
      </c>
      <c r="E501" s="37" t="s">
        <v>56</v>
      </c>
      <c r="F501" s="158">
        <v>85</v>
      </c>
      <c r="G501" s="39"/>
      <c r="H501" s="173">
        <f>F501*ROUND(G501,2)</f>
        <v>0</v>
      </c>
    </row>
    <row r="502" spans="2:8">
      <c r="G502" s="40" t="s">
        <v>1</v>
      </c>
      <c r="H502" s="176">
        <f>SUM(H501:H501)</f>
        <v>0</v>
      </c>
    </row>
    <row r="503" spans="2:8">
      <c r="G503" s="40" t="s">
        <v>2</v>
      </c>
      <c r="H503" s="176">
        <f>H502*0.22</f>
        <v>0</v>
      </c>
    </row>
    <row r="504" spans="2:8">
      <c r="G504" s="40" t="s">
        <v>3</v>
      </c>
      <c r="H504" s="176">
        <f>H502+H503</f>
        <v>0</v>
      </c>
    </row>
    <row r="505" spans="2:8">
      <c r="B505" s="30" t="s">
        <v>397</v>
      </c>
      <c r="H505" s="177"/>
    </row>
    <row r="506" spans="2:8">
      <c r="B506" s="30" t="s">
        <v>398</v>
      </c>
      <c r="H506" s="177"/>
    </row>
    <row r="507" spans="2:8" ht="30">
      <c r="C507" s="41" t="s">
        <v>207</v>
      </c>
      <c r="D507" s="42" t="s">
        <v>208</v>
      </c>
      <c r="E507" s="41" t="s">
        <v>24</v>
      </c>
      <c r="F507" s="157">
        <v>18.5</v>
      </c>
      <c r="G507" s="43"/>
      <c r="H507" s="173">
        <f>F507*ROUND(G507,2)</f>
        <v>0</v>
      </c>
    </row>
    <row r="508" spans="2:8" ht="30">
      <c r="C508" s="37" t="s">
        <v>250</v>
      </c>
      <c r="D508" s="38" t="s">
        <v>251</v>
      </c>
      <c r="E508" s="37" t="s">
        <v>24</v>
      </c>
      <c r="F508" s="158">
        <v>75</v>
      </c>
      <c r="G508" s="39"/>
      <c r="H508" s="173">
        <f>F508*ROUND(G508,2)</f>
        <v>0</v>
      </c>
    </row>
    <row r="509" spans="2:8">
      <c r="G509" s="40" t="s">
        <v>1</v>
      </c>
      <c r="H509" s="176">
        <f>SUM(H507:H508)</f>
        <v>0</v>
      </c>
    </row>
    <row r="510" spans="2:8">
      <c r="G510" s="40" t="s">
        <v>2</v>
      </c>
      <c r="H510" s="176">
        <f>H509*0.22</f>
        <v>0</v>
      </c>
    </row>
    <row r="511" spans="2:8">
      <c r="G511" s="40" t="s">
        <v>3</v>
      </c>
      <c r="H511" s="176">
        <f>H509+H510</f>
        <v>0</v>
      </c>
    </row>
    <row r="512" spans="2:8">
      <c r="B512" s="30" t="s">
        <v>399</v>
      </c>
      <c r="H512" s="177"/>
    </row>
    <row r="513" spans="2:8" ht="75">
      <c r="C513" s="37" t="s">
        <v>253</v>
      </c>
      <c r="D513" s="38" t="s">
        <v>254</v>
      </c>
      <c r="E513" s="37" t="s">
        <v>212</v>
      </c>
      <c r="F513" s="158">
        <v>1400</v>
      </c>
      <c r="G513" s="39"/>
      <c r="H513" s="173">
        <f>F513*ROUND(G513,2)</f>
        <v>0</v>
      </c>
    </row>
    <row r="514" spans="2:8">
      <c r="G514" s="40" t="s">
        <v>1</v>
      </c>
      <c r="H514" s="176">
        <f>SUM(H513:H513)</f>
        <v>0</v>
      </c>
    </row>
    <row r="515" spans="2:8">
      <c r="G515" s="40" t="s">
        <v>2</v>
      </c>
      <c r="H515" s="176">
        <f>H514*0.22</f>
        <v>0</v>
      </c>
    </row>
    <row r="516" spans="2:8">
      <c r="G516" s="40" t="s">
        <v>3</v>
      </c>
      <c r="H516" s="176">
        <f>H514+H515</f>
        <v>0</v>
      </c>
    </row>
    <row r="517" spans="2:8">
      <c r="B517" s="30" t="s">
        <v>400</v>
      </c>
      <c r="H517" s="177"/>
    </row>
    <row r="518" spans="2:8" ht="60">
      <c r="C518" s="41" t="s">
        <v>214</v>
      </c>
      <c r="D518" s="42" t="s">
        <v>256</v>
      </c>
      <c r="E518" s="41" t="s">
        <v>56</v>
      </c>
      <c r="F518" s="157">
        <v>7.3000000000000007</v>
      </c>
      <c r="G518" s="43"/>
      <c r="H518" s="173">
        <f t="shared" ref="H518:H520" si="25">F518*ROUND(G518,2)</f>
        <v>0</v>
      </c>
    </row>
    <row r="519" spans="2:8" ht="75">
      <c r="C519" s="41" t="s">
        <v>257</v>
      </c>
      <c r="D519" s="42" t="s">
        <v>258</v>
      </c>
      <c r="E519" s="41" t="s">
        <v>56</v>
      </c>
      <c r="F519" s="157">
        <v>10</v>
      </c>
      <c r="G519" s="43"/>
      <c r="H519" s="173">
        <f t="shared" si="25"/>
        <v>0</v>
      </c>
    </row>
    <row r="520" spans="2:8" ht="60">
      <c r="C520" s="37" t="s">
        <v>259</v>
      </c>
      <c r="D520" s="38" t="s">
        <v>260</v>
      </c>
      <c r="E520" s="37" t="s">
        <v>56</v>
      </c>
      <c r="F520" s="158">
        <v>11</v>
      </c>
      <c r="G520" s="39"/>
      <c r="H520" s="173">
        <f t="shared" si="25"/>
        <v>0</v>
      </c>
    </row>
    <row r="521" spans="2:8">
      <c r="G521" s="40" t="s">
        <v>1</v>
      </c>
      <c r="H521" s="176">
        <f>SUM(H518:H520)</f>
        <v>0</v>
      </c>
    </row>
    <row r="522" spans="2:8">
      <c r="G522" s="40" t="s">
        <v>2</v>
      </c>
      <c r="H522" s="176">
        <f>H521*0.22</f>
        <v>0</v>
      </c>
    </row>
    <row r="523" spans="2:8">
      <c r="G523" s="40" t="s">
        <v>3</v>
      </c>
      <c r="H523" s="176">
        <f>H521+H522</f>
        <v>0</v>
      </c>
    </row>
    <row r="524" spans="2:8">
      <c r="B524" s="30" t="s">
        <v>401</v>
      </c>
      <c r="H524" s="177"/>
    </row>
    <row r="525" spans="2:8" ht="60">
      <c r="C525" s="37" t="s">
        <v>262</v>
      </c>
      <c r="D525" s="38" t="s">
        <v>263</v>
      </c>
      <c r="E525" s="37" t="s">
        <v>37</v>
      </c>
      <c r="F525" s="158">
        <v>3.5</v>
      </c>
      <c r="G525" s="39"/>
      <c r="H525" s="173">
        <f>F525*ROUND(G525,2)</f>
        <v>0</v>
      </c>
    </row>
    <row r="526" spans="2:8">
      <c r="G526" s="40" t="s">
        <v>1</v>
      </c>
      <c r="H526" s="176">
        <f>SUM(H525:H525)</f>
        <v>0</v>
      </c>
    </row>
    <row r="527" spans="2:8">
      <c r="G527" s="40" t="s">
        <v>2</v>
      </c>
      <c r="H527" s="176">
        <f>H526*0.22</f>
        <v>0</v>
      </c>
    </row>
    <row r="528" spans="2:8">
      <c r="G528" s="40" t="s">
        <v>3</v>
      </c>
      <c r="H528" s="176">
        <f>H526+H527</f>
        <v>0</v>
      </c>
    </row>
    <row r="529" spans="2:12">
      <c r="B529" s="57" t="s">
        <v>402</v>
      </c>
      <c r="C529" s="57"/>
      <c r="H529" s="177"/>
    </row>
    <row r="530" spans="2:12">
      <c r="B530" s="30" t="s">
        <v>403</v>
      </c>
      <c r="H530" s="177"/>
      <c r="J530" s="86"/>
      <c r="K530" s="84"/>
      <c r="L530" s="84"/>
    </row>
    <row r="531" spans="2:12">
      <c r="B531" s="30" t="s">
        <v>404</v>
      </c>
      <c r="H531" s="177"/>
    </row>
    <row r="532" spans="2:12" ht="45">
      <c r="C532" s="37" t="s">
        <v>405</v>
      </c>
      <c r="D532" s="38" t="s">
        <v>406</v>
      </c>
      <c r="E532" s="37" t="s">
        <v>20</v>
      </c>
      <c r="F532" s="158">
        <v>1</v>
      </c>
      <c r="G532" s="39"/>
      <c r="H532" s="173">
        <f>F532*ROUND(G532,2)</f>
        <v>0</v>
      </c>
    </row>
    <row r="533" spans="2:12">
      <c r="G533" s="40" t="s">
        <v>1</v>
      </c>
      <c r="H533" s="176">
        <f>SUM(H532:H532)</f>
        <v>0</v>
      </c>
    </row>
    <row r="534" spans="2:12">
      <c r="G534" s="40" t="s">
        <v>2</v>
      </c>
      <c r="H534" s="176">
        <f>H533*0.22</f>
        <v>0</v>
      </c>
    </row>
    <row r="535" spans="2:12">
      <c r="G535" s="40" t="s">
        <v>3</v>
      </c>
      <c r="H535" s="176">
        <f>H533+H534</f>
        <v>0</v>
      </c>
    </row>
    <row r="536" spans="2:12">
      <c r="B536" s="30" t="s">
        <v>407</v>
      </c>
      <c r="H536" s="177"/>
    </row>
    <row r="537" spans="2:12" ht="60">
      <c r="C537" s="37" t="s">
        <v>268</v>
      </c>
      <c r="D537" s="38" t="s">
        <v>269</v>
      </c>
      <c r="E537" s="37" t="s">
        <v>56</v>
      </c>
      <c r="F537" s="158">
        <v>70</v>
      </c>
      <c r="G537" s="39"/>
      <c r="H537" s="178">
        <f>F537*ROUND(G537,2)</f>
        <v>0</v>
      </c>
      <c r="I537" s="504" t="s">
        <v>720</v>
      </c>
    </row>
    <row r="538" spans="2:12">
      <c r="G538" s="40" t="s">
        <v>1</v>
      </c>
      <c r="H538" s="176">
        <f>SUM(H537:H537)</f>
        <v>0</v>
      </c>
    </row>
    <row r="539" spans="2:12">
      <c r="G539" s="40" t="s">
        <v>2</v>
      </c>
      <c r="H539" s="176">
        <f>H538*0.22</f>
        <v>0</v>
      </c>
    </row>
    <row r="540" spans="2:12">
      <c r="G540" s="40" t="s">
        <v>3</v>
      </c>
      <c r="H540" s="176">
        <f>H538+H539</f>
        <v>0</v>
      </c>
    </row>
    <row r="541" spans="2:12">
      <c r="B541" s="30" t="s">
        <v>408</v>
      </c>
      <c r="H541" s="177"/>
    </row>
    <row r="542" spans="2:12">
      <c r="B542" s="30" t="s">
        <v>409</v>
      </c>
      <c r="H542" s="177"/>
    </row>
    <row r="543" spans="2:12" ht="60">
      <c r="C543" s="41" t="s">
        <v>235</v>
      </c>
      <c r="D543" s="42" t="s">
        <v>236</v>
      </c>
      <c r="E543" s="41" t="s">
        <v>56</v>
      </c>
      <c r="F543" s="157">
        <v>450</v>
      </c>
      <c r="G543" s="43"/>
      <c r="H543" s="178">
        <f>F543*ROUND(G543,2)</f>
        <v>0</v>
      </c>
      <c r="I543" s="504" t="s">
        <v>720</v>
      </c>
    </row>
    <row r="544" spans="2:12" ht="30">
      <c r="C544" s="37" t="s">
        <v>54</v>
      </c>
      <c r="D544" s="38" t="s">
        <v>55</v>
      </c>
      <c r="E544" s="37" t="s">
        <v>56</v>
      </c>
      <c r="F544" s="158">
        <v>5</v>
      </c>
      <c r="G544" s="39"/>
      <c r="H544" s="173">
        <f>F544*G544</f>
        <v>0</v>
      </c>
    </row>
    <row r="545" spans="2:8">
      <c r="G545" s="40" t="s">
        <v>1</v>
      </c>
      <c r="H545" s="176">
        <f>SUM(H543:H544)</f>
        <v>0</v>
      </c>
    </row>
    <row r="546" spans="2:8">
      <c r="G546" s="40" t="s">
        <v>2</v>
      </c>
      <c r="H546" s="176">
        <f>H545*0.22</f>
        <v>0</v>
      </c>
    </row>
    <row r="547" spans="2:8">
      <c r="G547" s="40" t="s">
        <v>3</v>
      </c>
      <c r="H547" s="176">
        <f>H545+H546</f>
        <v>0</v>
      </c>
    </row>
    <row r="548" spans="2:8">
      <c r="B548" s="30" t="s">
        <v>410</v>
      </c>
      <c r="H548" s="177"/>
    </row>
    <row r="549" spans="2:8" ht="30">
      <c r="C549" s="37" t="s">
        <v>237</v>
      </c>
      <c r="D549" s="38" t="s">
        <v>238</v>
      </c>
      <c r="E549" s="37" t="s">
        <v>24</v>
      </c>
      <c r="F549" s="158">
        <v>100</v>
      </c>
      <c r="G549" s="39"/>
      <c r="H549" s="173">
        <f>F549*ROUND(G549,2)</f>
        <v>0</v>
      </c>
    </row>
    <row r="550" spans="2:8">
      <c r="G550" s="40" t="s">
        <v>1</v>
      </c>
      <c r="H550" s="176">
        <f>SUM(H549:H549)</f>
        <v>0</v>
      </c>
    </row>
    <row r="551" spans="2:8">
      <c r="G551" s="40" t="s">
        <v>2</v>
      </c>
      <c r="H551" s="176">
        <f>H550*0.22</f>
        <v>0</v>
      </c>
    </row>
    <row r="552" spans="2:8">
      <c r="G552" s="40" t="s">
        <v>3</v>
      </c>
      <c r="H552" s="176">
        <f>H550+H551</f>
        <v>0</v>
      </c>
    </row>
    <row r="553" spans="2:8">
      <c r="B553" s="30" t="s">
        <v>411</v>
      </c>
      <c r="H553" s="177"/>
    </row>
    <row r="554" spans="2:8" ht="30">
      <c r="C554" s="41" t="s">
        <v>201</v>
      </c>
      <c r="D554" s="42" t="s">
        <v>239</v>
      </c>
      <c r="E554" s="41" t="s">
        <v>56</v>
      </c>
      <c r="F554" s="157">
        <v>350</v>
      </c>
      <c r="G554" s="43"/>
      <c r="H554" s="173">
        <f t="shared" ref="H554:H555" si="26">F554*ROUND(G554,2)</f>
        <v>0</v>
      </c>
    </row>
    <row r="555" spans="2:8" ht="30">
      <c r="C555" s="37" t="s">
        <v>240</v>
      </c>
      <c r="D555" s="38" t="s">
        <v>241</v>
      </c>
      <c r="E555" s="37" t="s">
        <v>56</v>
      </c>
      <c r="F555" s="158">
        <v>55</v>
      </c>
      <c r="G555" s="39"/>
      <c r="H555" s="173">
        <f t="shared" si="26"/>
        <v>0</v>
      </c>
    </row>
    <row r="556" spans="2:8">
      <c r="G556" s="40" t="s">
        <v>1</v>
      </c>
      <c r="H556" s="176">
        <f>SUM(H554:H555)</f>
        <v>0</v>
      </c>
    </row>
    <row r="557" spans="2:8">
      <c r="G557" s="40" t="s">
        <v>2</v>
      </c>
      <c r="H557" s="176">
        <f>H556*0.22</f>
        <v>0</v>
      </c>
    </row>
    <row r="558" spans="2:8">
      <c r="G558" s="40" t="s">
        <v>3</v>
      </c>
      <c r="H558" s="176">
        <f>H556+H557</f>
        <v>0</v>
      </c>
    </row>
    <row r="559" spans="2:8">
      <c r="B559" s="30" t="s">
        <v>412</v>
      </c>
      <c r="H559" s="177"/>
    </row>
    <row r="560" spans="2:8">
      <c r="B560" s="30" t="s">
        <v>413</v>
      </c>
      <c r="H560" s="177"/>
    </row>
    <row r="561" spans="2:8" ht="90">
      <c r="C561" s="37" t="s">
        <v>244</v>
      </c>
      <c r="D561" s="38" t="s">
        <v>245</v>
      </c>
      <c r="E561" s="37" t="s">
        <v>37</v>
      </c>
      <c r="F561" s="158">
        <v>70</v>
      </c>
      <c r="G561" s="39"/>
      <c r="H561" s="173">
        <f>F561*ROUND(G561,2)</f>
        <v>0</v>
      </c>
    </row>
    <row r="562" spans="2:8">
      <c r="G562" s="40" t="s">
        <v>1</v>
      </c>
      <c r="H562" s="176">
        <f>SUM(H561:H561)</f>
        <v>0</v>
      </c>
    </row>
    <row r="563" spans="2:8">
      <c r="G563" s="40" t="s">
        <v>2</v>
      </c>
      <c r="H563" s="176">
        <f>H562*0.22</f>
        <v>0</v>
      </c>
    </row>
    <row r="564" spans="2:8">
      <c r="G564" s="40" t="s">
        <v>3</v>
      </c>
      <c r="H564" s="176">
        <f>H562+H563</f>
        <v>0</v>
      </c>
    </row>
    <row r="565" spans="2:8">
      <c r="B565" s="30" t="s">
        <v>414</v>
      </c>
      <c r="H565" s="177"/>
    </row>
    <row r="566" spans="2:8">
      <c r="B566" s="30" t="s">
        <v>415</v>
      </c>
      <c r="H566" s="177"/>
    </row>
    <row r="567" spans="2:8" ht="30">
      <c r="C567" s="41" t="s">
        <v>416</v>
      </c>
      <c r="D567" s="42" t="s">
        <v>417</v>
      </c>
      <c r="E567" s="41" t="s">
        <v>24</v>
      </c>
      <c r="F567" s="157">
        <v>120</v>
      </c>
      <c r="G567" s="43"/>
      <c r="H567" s="173">
        <f t="shared" ref="H567:H569" si="27">F567*ROUND(G567,2)</f>
        <v>0</v>
      </c>
    </row>
    <row r="568" spans="2:8" ht="45">
      <c r="C568" s="41" t="s">
        <v>272</v>
      </c>
      <c r="D568" s="42" t="s">
        <v>273</v>
      </c>
      <c r="E568" s="41" t="s">
        <v>24</v>
      </c>
      <c r="F568" s="157">
        <v>25</v>
      </c>
      <c r="G568" s="43"/>
      <c r="H568" s="173">
        <f t="shared" si="27"/>
        <v>0</v>
      </c>
    </row>
    <row r="569" spans="2:8" ht="30">
      <c r="C569" s="37" t="s">
        <v>418</v>
      </c>
      <c r="D569" s="38" t="s">
        <v>419</v>
      </c>
      <c r="E569" s="37" t="s">
        <v>24</v>
      </c>
      <c r="F569" s="158">
        <v>61</v>
      </c>
      <c r="G569" s="39"/>
      <c r="H569" s="173">
        <f t="shared" si="27"/>
        <v>0</v>
      </c>
    </row>
    <row r="570" spans="2:8">
      <c r="G570" s="40" t="s">
        <v>1</v>
      </c>
      <c r="H570" s="176">
        <f>SUM(H567:H569)</f>
        <v>0</v>
      </c>
    </row>
    <row r="571" spans="2:8">
      <c r="G571" s="40" t="s">
        <v>2</v>
      </c>
      <c r="H571" s="176">
        <f>H570*0.22</f>
        <v>0</v>
      </c>
    </row>
    <row r="572" spans="2:8">
      <c r="G572" s="40" t="s">
        <v>3</v>
      </c>
      <c r="H572" s="176">
        <f>H570+H571</f>
        <v>0</v>
      </c>
    </row>
    <row r="573" spans="2:8">
      <c r="B573" s="30" t="s">
        <v>420</v>
      </c>
      <c r="H573" s="177"/>
    </row>
    <row r="574" spans="2:8" ht="75">
      <c r="C574" s="37" t="s">
        <v>253</v>
      </c>
      <c r="D574" s="38" t="s">
        <v>254</v>
      </c>
      <c r="E574" s="37" t="s">
        <v>212</v>
      </c>
      <c r="F574" s="158">
        <v>3880</v>
      </c>
      <c r="G574" s="39"/>
      <c r="H574" s="173">
        <f>F574*ROUND(G574,2)</f>
        <v>0</v>
      </c>
    </row>
    <row r="575" spans="2:8">
      <c r="G575" s="40" t="s">
        <v>1</v>
      </c>
      <c r="H575" s="176">
        <f>SUM(H574:H574)</f>
        <v>0</v>
      </c>
    </row>
    <row r="576" spans="2:8">
      <c r="G576" s="40" t="s">
        <v>2</v>
      </c>
      <c r="H576" s="176">
        <f>H575*0.22</f>
        <v>0</v>
      </c>
    </row>
    <row r="577" spans="2:8">
      <c r="G577" s="40" t="s">
        <v>3</v>
      </c>
      <c r="H577" s="176">
        <f>H575+H576</f>
        <v>0</v>
      </c>
    </row>
    <row r="578" spans="2:8">
      <c r="B578" s="30" t="s">
        <v>421</v>
      </c>
      <c r="H578" s="177"/>
    </row>
    <row r="579" spans="2:8" ht="60">
      <c r="C579" s="41" t="s">
        <v>214</v>
      </c>
      <c r="D579" s="42" t="s">
        <v>256</v>
      </c>
      <c r="E579" s="41" t="s">
        <v>56</v>
      </c>
      <c r="F579" s="157">
        <v>18</v>
      </c>
      <c r="G579" s="43"/>
      <c r="H579" s="173">
        <f t="shared" ref="H579:H582" si="28">F579*ROUND(G579,2)</f>
        <v>0</v>
      </c>
    </row>
    <row r="580" spans="2:8" ht="90">
      <c r="C580" s="41" t="s">
        <v>276</v>
      </c>
      <c r="D580" s="42" t="s">
        <v>277</v>
      </c>
      <c r="E580" s="41" t="s">
        <v>56</v>
      </c>
      <c r="F580" s="157">
        <v>4.5</v>
      </c>
      <c r="G580" s="43"/>
      <c r="H580" s="173">
        <f t="shared" si="28"/>
        <v>0</v>
      </c>
    </row>
    <row r="581" spans="2:8" ht="75">
      <c r="C581" s="41" t="s">
        <v>257</v>
      </c>
      <c r="D581" s="42" t="s">
        <v>258</v>
      </c>
      <c r="E581" s="41" t="s">
        <v>56</v>
      </c>
      <c r="F581" s="157">
        <v>35.200000000000003</v>
      </c>
      <c r="G581" s="43"/>
      <c r="H581" s="173">
        <f t="shared" si="28"/>
        <v>0</v>
      </c>
    </row>
    <row r="582" spans="2:8" ht="60">
      <c r="C582" s="37" t="s">
        <v>259</v>
      </c>
      <c r="D582" s="38" t="s">
        <v>260</v>
      </c>
      <c r="E582" s="37" t="s">
        <v>56</v>
      </c>
      <c r="F582" s="158">
        <v>20</v>
      </c>
      <c r="G582" s="39"/>
      <c r="H582" s="173">
        <f t="shared" si="28"/>
        <v>0</v>
      </c>
    </row>
    <row r="583" spans="2:8">
      <c r="G583" s="40" t="s">
        <v>1</v>
      </c>
      <c r="H583" s="176">
        <f>SUM(H579:H582)</f>
        <v>0</v>
      </c>
    </row>
    <row r="584" spans="2:8">
      <c r="G584" s="40" t="s">
        <v>2</v>
      </c>
      <c r="H584" s="176">
        <f>H583*0.22</f>
        <v>0</v>
      </c>
    </row>
    <row r="585" spans="2:8">
      <c r="G585" s="40" t="s">
        <v>3</v>
      </c>
      <c r="H585" s="176">
        <f>H583+H584</f>
        <v>0</v>
      </c>
    </row>
    <row r="586" spans="2:8">
      <c r="B586" s="30" t="s">
        <v>422</v>
      </c>
      <c r="H586" s="177"/>
    </row>
    <row r="587" spans="2:8" ht="75">
      <c r="C587" s="37" t="s">
        <v>423</v>
      </c>
      <c r="D587" s="38" t="s">
        <v>424</v>
      </c>
      <c r="E587" s="37" t="s">
        <v>56</v>
      </c>
      <c r="F587" s="158">
        <v>30</v>
      </c>
      <c r="G587" s="39"/>
      <c r="H587" s="173">
        <f>F587*ROUND(G587,2)</f>
        <v>0</v>
      </c>
    </row>
    <row r="588" spans="2:8">
      <c r="G588" s="40" t="s">
        <v>1</v>
      </c>
      <c r="H588" s="176">
        <f>SUM(H587:H587)</f>
        <v>0</v>
      </c>
    </row>
    <row r="589" spans="2:8">
      <c r="G589" s="40" t="s">
        <v>2</v>
      </c>
      <c r="H589" s="176">
        <f>H588*0.22</f>
        <v>0</v>
      </c>
    </row>
    <row r="590" spans="2:8">
      <c r="G590" s="40" t="s">
        <v>3</v>
      </c>
      <c r="H590" s="176">
        <f>H588+H589</f>
        <v>0</v>
      </c>
    </row>
    <row r="591" spans="2:8">
      <c r="B591" s="30" t="s">
        <v>425</v>
      </c>
      <c r="H591" s="177"/>
    </row>
    <row r="592" spans="2:8" ht="60">
      <c r="C592" s="37" t="s">
        <v>282</v>
      </c>
      <c r="D592" s="38" t="s">
        <v>283</v>
      </c>
      <c r="E592" s="37" t="s">
        <v>37</v>
      </c>
      <c r="F592" s="158">
        <v>66</v>
      </c>
      <c r="G592" s="39"/>
      <c r="H592" s="173">
        <f>F592*ROUND(G592,2)</f>
        <v>0</v>
      </c>
    </row>
    <row r="593" spans="2:12">
      <c r="G593" s="40" t="s">
        <v>1</v>
      </c>
      <c r="H593" s="176">
        <f>SUM(H592:H592)</f>
        <v>0</v>
      </c>
    </row>
    <row r="594" spans="2:12">
      <c r="G594" s="40" t="s">
        <v>2</v>
      </c>
      <c r="H594" s="176">
        <f>H593*0.22</f>
        <v>0</v>
      </c>
    </row>
    <row r="595" spans="2:12">
      <c r="G595" s="40" t="s">
        <v>3</v>
      </c>
      <c r="H595" s="176">
        <f>H593+H594</f>
        <v>0</v>
      </c>
    </row>
    <row r="596" spans="2:12">
      <c r="B596" s="30" t="s">
        <v>426</v>
      </c>
      <c r="H596" s="177"/>
    </row>
    <row r="597" spans="2:12" ht="60">
      <c r="C597" s="37" t="s">
        <v>262</v>
      </c>
      <c r="D597" s="38" t="s">
        <v>263</v>
      </c>
      <c r="E597" s="37" t="s">
        <v>37</v>
      </c>
      <c r="F597" s="158">
        <v>10</v>
      </c>
      <c r="G597" s="39"/>
      <c r="H597" s="173">
        <f>F597*ROUND(G597,2)</f>
        <v>0</v>
      </c>
    </row>
    <row r="598" spans="2:12">
      <c r="G598" s="40" t="s">
        <v>1</v>
      </c>
      <c r="H598" s="176">
        <f>SUM(H597:H597)</f>
        <v>0</v>
      </c>
    </row>
    <row r="599" spans="2:12">
      <c r="G599" s="40" t="s">
        <v>2</v>
      </c>
      <c r="H599" s="176">
        <f>H598*0.22</f>
        <v>0</v>
      </c>
    </row>
    <row r="600" spans="2:12">
      <c r="G600" s="40" t="s">
        <v>3</v>
      </c>
      <c r="H600" s="176">
        <f>H598+H599</f>
        <v>0</v>
      </c>
    </row>
    <row r="601" spans="2:12">
      <c r="B601" s="57" t="s">
        <v>427</v>
      </c>
      <c r="C601" s="57"/>
      <c r="H601" s="177"/>
    </row>
    <row r="602" spans="2:12">
      <c r="B602" s="30" t="s">
        <v>428</v>
      </c>
      <c r="H602" s="177"/>
      <c r="J602" s="86"/>
      <c r="K602" s="84"/>
      <c r="L602" s="84"/>
    </row>
    <row r="603" spans="2:12">
      <c r="B603" s="30" t="s">
        <v>429</v>
      </c>
      <c r="H603" s="177"/>
    </row>
    <row r="604" spans="2:12" ht="30">
      <c r="C604" s="37" t="s">
        <v>189</v>
      </c>
      <c r="D604" s="38" t="s">
        <v>190</v>
      </c>
      <c r="E604" s="37" t="s">
        <v>20</v>
      </c>
      <c r="F604" s="158">
        <v>1</v>
      </c>
      <c r="G604" s="39"/>
      <c r="H604" s="173">
        <f>F604*ROUND(G604,2)</f>
        <v>0</v>
      </c>
    </row>
    <row r="605" spans="2:12">
      <c r="G605" s="40" t="s">
        <v>1</v>
      </c>
      <c r="H605" s="176">
        <f>SUM(H604:H604)</f>
        <v>0</v>
      </c>
    </row>
    <row r="606" spans="2:12">
      <c r="G606" s="40" t="s">
        <v>2</v>
      </c>
      <c r="H606" s="176">
        <f>H605*0.22</f>
        <v>0</v>
      </c>
    </row>
    <row r="607" spans="2:12">
      <c r="G607" s="40" t="s">
        <v>3</v>
      </c>
      <c r="H607" s="176">
        <f>H605+H606</f>
        <v>0</v>
      </c>
    </row>
    <row r="608" spans="2:12">
      <c r="B608" s="30" t="s">
        <v>430</v>
      </c>
      <c r="H608" s="177"/>
    </row>
    <row r="609" spans="2:9" ht="45">
      <c r="C609" s="37" t="s">
        <v>431</v>
      </c>
      <c r="D609" s="38" t="s">
        <v>432</v>
      </c>
      <c r="E609" s="37" t="s">
        <v>24</v>
      </c>
      <c r="F609" s="158">
        <v>15</v>
      </c>
      <c r="G609" s="39"/>
      <c r="H609" s="173">
        <f>F609*ROUND(G609,2)</f>
        <v>0</v>
      </c>
    </row>
    <row r="610" spans="2:9">
      <c r="G610" s="40" t="s">
        <v>1</v>
      </c>
      <c r="H610" s="176">
        <f>SUM(H609:H609)</f>
        <v>0</v>
      </c>
    </row>
    <row r="611" spans="2:9">
      <c r="G611" s="40" t="s">
        <v>2</v>
      </c>
      <c r="H611" s="176">
        <f>H610*0.22</f>
        <v>0</v>
      </c>
    </row>
    <row r="612" spans="2:9">
      <c r="G612" s="40" t="s">
        <v>3</v>
      </c>
      <c r="H612" s="176">
        <f>H610+H611</f>
        <v>0</v>
      </c>
    </row>
    <row r="613" spans="2:9">
      <c r="B613" s="30" t="s">
        <v>433</v>
      </c>
      <c r="H613" s="177"/>
    </row>
    <row r="614" spans="2:9">
      <c r="B614" s="30" t="s">
        <v>434</v>
      </c>
      <c r="H614" s="177"/>
    </row>
    <row r="615" spans="2:9" ht="60">
      <c r="C615" s="41" t="s">
        <v>235</v>
      </c>
      <c r="D615" s="42" t="s">
        <v>236</v>
      </c>
      <c r="E615" s="41" t="s">
        <v>56</v>
      </c>
      <c r="F615" s="157">
        <v>40</v>
      </c>
      <c r="G615" s="43"/>
      <c r="H615" s="178">
        <f>F615*ROUND(G615,2)</f>
        <v>0</v>
      </c>
      <c r="I615" s="504" t="s">
        <v>720</v>
      </c>
    </row>
    <row r="616" spans="2:9" ht="30">
      <c r="C616" s="37" t="s">
        <v>54</v>
      </c>
      <c r="D616" s="38" t="s">
        <v>55</v>
      </c>
      <c r="E616" s="37" t="s">
        <v>56</v>
      </c>
      <c r="F616" s="158">
        <v>2</v>
      </c>
      <c r="G616" s="39"/>
      <c r="H616" s="173">
        <f>F616*ROUND(G616,2)</f>
        <v>0</v>
      </c>
    </row>
    <row r="617" spans="2:9">
      <c r="G617" s="40" t="s">
        <v>1</v>
      </c>
      <c r="H617" s="176">
        <f>SUM(H615:H616)</f>
        <v>0</v>
      </c>
    </row>
    <row r="618" spans="2:9">
      <c r="G618" s="40" t="s">
        <v>2</v>
      </c>
      <c r="H618" s="176">
        <f>H617*0.22</f>
        <v>0</v>
      </c>
    </row>
    <row r="619" spans="2:9">
      <c r="G619" s="40" t="s">
        <v>3</v>
      </c>
      <c r="H619" s="176">
        <f>H617+H618</f>
        <v>0</v>
      </c>
    </row>
    <row r="620" spans="2:9">
      <c r="B620" s="30" t="s">
        <v>435</v>
      </c>
      <c r="H620" s="177"/>
    </row>
    <row r="621" spans="2:9" ht="30">
      <c r="C621" s="37" t="s">
        <v>237</v>
      </c>
      <c r="D621" s="38" t="s">
        <v>238</v>
      </c>
      <c r="E621" s="37" t="s">
        <v>24</v>
      </c>
      <c r="F621" s="158">
        <v>45</v>
      </c>
      <c r="G621" s="39"/>
      <c r="H621" s="173">
        <f>F621*ROUND(G621,2)</f>
        <v>0</v>
      </c>
    </row>
    <row r="622" spans="2:9">
      <c r="G622" s="40" t="s">
        <v>1</v>
      </c>
      <c r="H622" s="176">
        <f>SUM(H621:H621)</f>
        <v>0</v>
      </c>
    </row>
    <row r="623" spans="2:9">
      <c r="G623" s="40" t="s">
        <v>2</v>
      </c>
      <c r="H623" s="176">
        <f>H622*0.22</f>
        <v>0</v>
      </c>
    </row>
    <row r="624" spans="2:9">
      <c r="G624" s="40" t="s">
        <v>3</v>
      </c>
      <c r="H624" s="176">
        <f>H622+H623</f>
        <v>0</v>
      </c>
    </row>
    <row r="625" spans="2:8">
      <c r="B625" s="30" t="s">
        <v>436</v>
      </c>
      <c r="H625" s="177"/>
    </row>
    <row r="626" spans="2:8" ht="30">
      <c r="C626" s="37" t="s">
        <v>201</v>
      </c>
      <c r="D626" s="38" t="s">
        <v>239</v>
      </c>
      <c r="E626" s="37" t="s">
        <v>56</v>
      </c>
      <c r="F626" s="158">
        <v>15</v>
      </c>
      <c r="G626" s="39"/>
      <c r="H626" s="173">
        <f>F626*ROUND(G626,2)</f>
        <v>0</v>
      </c>
    </row>
    <row r="627" spans="2:8">
      <c r="G627" s="40" t="s">
        <v>1</v>
      </c>
      <c r="H627" s="176">
        <f>SUM(H626:H626)</f>
        <v>0</v>
      </c>
    </row>
    <row r="628" spans="2:8">
      <c r="G628" s="40" t="s">
        <v>2</v>
      </c>
      <c r="H628" s="176">
        <f>H627*0.22</f>
        <v>0</v>
      </c>
    </row>
    <row r="629" spans="2:8">
      <c r="G629" s="40" t="s">
        <v>3</v>
      </c>
      <c r="H629" s="176">
        <f>H627+H628</f>
        <v>0</v>
      </c>
    </row>
    <row r="630" spans="2:8">
      <c r="B630" s="30" t="s">
        <v>437</v>
      </c>
      <c r="H630" s="177"/>
    </row>
    <row r="631" spans="2:8">
      <c r="B631" s="30" t="s">
        <v>438</v>
      </c>
      <c r="H631" s="177"/>
    </row>
    <row r="632" spans="2:8" ht="30">
      <c r="C632" s="41" t="s">
        <v>250</v>
      </c>
      <c r="D632" s="42" t="s">
        <v>251</v>
      </c>
      <c r="E632" s="41" t="s">
        <v>24</v>
      </c>
      <c r="F632" s="157">
        <v>78</v>
      </c>
      <c r="G632" s="43"/>
      <c r="H632" s="173">
        <f t="shared" ref="H632:H633" si="29">F632*ROUND(G632,2)</f>
        <v>0</v>
      </c>
    </row>
    <row r="633" spans="2:8" ht="30">
      <c r="C633" s="37" t="s">
        <v>207</v>
      </c>
      <c r="D633" s="38" t="s">
        <v>208</v>
      </c>
      <c r="E633" s="37" t="s">
        <v>24</v>
      </c>
      <c r="F633" s="158">
        <v>15</v>
      </c>
      <c r="G633" s="39"/>
      <c r="H633" s="173">
        <f t="shared" si="29"/>
        <v>0</v>
      </c>
    </row>
    <row r="634" spans="2:8">
      <c r="G634" s="40" t="s">
        <v>1</v>
      </c>
      <c r="H634" s="176">
        <f>SUM(H632:H633)</f>
        <v>0</v>
      </c>
    </row>
    <row r="635" spans="2:8">
      <c r="G635" s="40" t="s">
        <v>2</v>
      </c>
      <c r="H635" s="176">
        <f>H634*0.22</f>
        <v>0</v>
      </c>
    </row>
    <row r="636" spans="2:8">
      <c r="G636" s="40" t="s">
        <v>3</v>
      </c>
      <c r="H636" s="176">
        <f>H634+H635</f>
        <v>0</v>
      </c>
    </row>
    <row r="637" spans="2:8">
      <c r="B637" s="30" t="s">
        <v>439</v>
      </c>
      <c r="H637" s="177"/>
    </row>
    <row r="638" spans="2:8" ht="75">
      <c r="C638" s="37" t="s">
        <v>253</v>
      </c>
      <c r="D638" s="38" t="s">
        <v>254</v>
      </c>
      <c r="E638" s="37" t="s">
        <v>212</v>
      </c>
      <c r="F638" s="158">
        <v>1250</v>
      </c>
      <c r="G638" s="39"/>
      <c r="H638" s="173">
        <f>F638*ROUND(G638,2)</f>
        <v>0</v>
      </c>
    </row>
    <row r="639" spans="2:8">
      <c r="G639" s="40" t="s">
        <v>1</v>
      </c>
      <c r="H639" s="176">
        <f>SUM(H638:H638)</f>
        <v>0</v>
      </c>
    </row>
    <row r="640" spans="2:8">
      <c r="G640" s="40" t="s">
        <v>2</v>
      </c>
      <c r="H640" s="176">
        <f>H639*0.22</f>
        <v>0</v>
      </c>
    </row>
    <row r="641" spans="2:12">
      <c r="G641" s="40" t="s">
        <v>3</v>
      </c>
      <c r="H641" s="176">
        <f>H639+H640</f>
        <v>0</v>
      </c>
    </row>
    <row r="642" spans="2:12">
      <c r="B642" s="30" t="s">
        <v>440</v>
      </c>
      <c r="H642" s="177"/>
    </row>
    <row r="643" spans="2:12" ht="60">
      <c r="C643" s="41" t="s">
        <v>214</v>
      </c>
      <c r="D643" s="42" t="s">
        <v>256</v>
      </c>
      <c r="E643" s="41" t="s">
        <v>56</v>
      </c>
      <c r="F643" s="157">
        <v>3</v>
      </c>
      <c r="G643" s="43"/>
      <c r="H643" s="173">
        <f t="shared" ref="H643:H645" si="30">F643*ROUND(G643,2)</f>
        <v>0</v>
      </c>
    </row>
    <row r="644" spans="2:12" ht="75">
      <c r="C644" s="41" t="s">
        <v>257</v>
      </c>
      <c r="D644" s="42" t="s">
        <v>258</v>
      </c>
      <c r="E644" s="41" t="s">
        <v>56</v>
      </c>
      <c r="F644" s="157">
        <v>4.8</v>
      </c>
      <c r="G644" s="43"/>
      <c r="H644" s="173">
        <f t="shared" si="30"/>
        <v>0</v>
      </c>
    </row>
    <row r="645" spans="2:12" ht="60">
      <c r="C645" s="37" t="s">
        <v>259</v>
      </c>
      <c r="D645" s="38" t="s">
        <v>260</v>
      </c>
      <c r="E645" s="37" t="s">
        <v>56</v>
      </c>
      <c r="F645" s="158">
        <v>7.6000000000000005</v>
      </c>
      <c r="G645" s="39"/>
      <c r="H645" s="173">
        <f t="shared" si="30"/>
        <v>0</v>
      </c>
    </row>
    <row r="646" spans="2:12">
      <c r="G646" s="40" t="s">
        <v>1</v>
      </c>
      <c r="H646" s="176">
        <f>SUM(H643:H645)</f>
        <v>0</v>
      </c>
    </row>
    <row r="647" spans="2:12">
      <c r="G647" s="40" t="s">
        <v>2</v>
      </c>
      <c r="H647" s="176">
        <f>H646*0.22</f>
        <v>0</v>
      </c>
    </row>
    <row r="648" spans="2:12">
      <c r="G648" s="40" t="s">
        <v>3</v>
      </c>
      <c r="H648" s="176">
        <f>H646+H647</f>
        <v>0</v>
      </c>
    </row>
    <row r="649" spans="2:12">
      <c r="B649" s="57" t="s">
        <v>441</v>
      </c>
      <c r="C649" s="56"/>
      <c r="H649" s="177"/>
    </row>
    <row r="650" spans="2:12">
      <c r="B650" s="30" t="s">
        <v>442</v>
      </c>
      <c r="H650" s="177"/>
      <c r="J650" s="86"/>
      <c r="K650" s="84"/>
      <c r="L650" s="84"/>
    </row>
    <row r="651" spans="2:12">
      <c r="B651" s="30" t="s">
        <v>443</v>
      </c>
      <c r="H651" s="177"/>
    </row>
    <row r="652" spans="2:12" ht="30">
      <c r="C652" s="37" t="s">
        <v>189</v>
      </c>
      <c r="D652" s="38" t="s">
        <v>190</v>
      </c>
      <c r="E652" s="37" t="s">
        <v>20</v>
      </c>
      <c r="F652" s="158">
        <v>1</v>
      </c>
      <c r="G652" s="39"/>
      <c r="H652" s="173">
        <f>F652*ROUND(G652,2)</f>
        <v>0</v>
      </c>
    </row>
    <row r="653" spans="2:12">
      <c r="G653" s="40" t="s">
        <v>1</v>
      </c>
      <c r="H653" s="176">
        <f>SUM(H652:H652)</f>
        <v>0</v>
      </c>
    </row>
    <row r="654" spans="2:12">
      <c r="G654" s="40" t="s">
        <v>2</v>
      </c>
      <c r="H654" s="176">
        <f>H653*0.22</f>
        <v>0</v>
      </c>
    </row>
    <row r="655" spans="2:12">
      <c r="G655" s="40" t="s">
        <v>3</v>
      </c>
      <c r="H655" s="176">
        <f>H653+H654</f>
        <v>0</v>
      </c>
    </row>
    <row r="656" spans="2:12">
      <c r="B656" s="30" t="s">
        <v>444</v>
      </c>
      <c r="H656" s="177"/>
    </row>
    <row r="657" spans="2:9" ht="45">
      <c r="C657" s="41" t="s">
        <v>233</v>
      </c>
      <c r="D657" s="42" t="s">
        <v>375</v>
      </c>
      <c r="E657" s="41" t="s">
        <v>37</v>
      </c>
      <c r="F657" s="157">
        <v>35</v>
      </c>
      <c r="G657" s="43"/>
      <c r="H657" s="178">
        <f>F657*ROUND(G657,2)</f>
        <v>0</v>
      </c>
    </row>
    <row r="658" spans="2:9" ht="30">
      <c r="C658" s="37" t="s">
        <v>27</v>
      </c>
      <c r="D658" s="38" t="s">
        <v>28</v>
      </c>
      <c r="E658" s="37" t="s">
        <v>20</v>
      </c>
      <c r="F658" s="158">
        <v>3</v>
      </c>
      <c r="G658" s="39"/>
      <c r="H658" s="173">
        <f>F658*ROUND(G658,2)</f>
        <v>0</v>
      </c>
    </row>
    <row r="659" spans="2:9">
      <c r="G659" s="40" t="s">
        <v>1</v>
      </c>
      <c r="H659" s="176">
        <f>SUM(H657:H658)</f>
        <v>0</v>
      </c>
    </row>
    <row r="660" spans="2:9">
      <c r="G660" s="40" t="s">
        <v>2</v>
      </c>
      <c r="H660" s="176">
        <f>H659*0.22</f>
        <v>0</v>
      </c>
    </row>
    <row r="661" spans="2:9">
      <c r="G661" s="40" t="s">
        <v>3</v>
      </c>
      <c r="H661" s="176">
        <f>H659+H660</f>
        <v>0</v>
      </c>
    </row>
    <row r="662" spans="2:9">
      <c r="B662" s="30" t="s">
        <v>445</v>
      </c>
      <c r="H662" s="177"/>
    </row>
    <row r="663" spans="2:9">
      <c r="B663" s="30" t="s">
        <v>446</v>
      </c>
      <c r="H663" s="177"/>
    </row>
    <row r="664" spans="2:9" ht="60">
      <c r="C664" s="41" t="s">
        <v>235</v>
      </c>
      <c r="D664" s="42" t="s">
        <v>236</v>
      </c>
      <c r="E664" s="41" t="s">
        <v>56</v>
      </c>
      <c r="F664" s="157">
        <v>72</v>
      </c>
      <c r="G664" s="43"/>
      <c r="H664" s="178">
        <f>F664*ROUND(G664,2)</f>
        <v>0</v>
      </c>
      <c r="I664" s="504" t="s">
        <v>720</v>
      </c>
    </row>
    <row r="665" spans="2:9" ht="30">
      <c r="C665" s="37" t="s">
        <v>54</v>
      </c>
      <c r="D665" s="38" t="s">
        <v>55</v>
      </c>
      <c r="E665" s="37" t="s">
        <v>56</v>
      </c>
      <c r="F665" s="158">
        <v>3</v>
      </c>
      <c r="G665" s="39"/>
      <c r="H665" s="173">
        <f>F665*ROUND(G665,2)</f>
        <v>0</v>
      </c>
    </row>
    <row r="666" spans="2:9">
      <c r="G666" s="40" t="s">
        <v>1</v>
      </c>
      <c r="H666" s="176">
        <f>SUM(H664:H665)</f>
        <v>0</v>
      </c>
    </row>
    <row r="667" spans="2:9">
      <c r="G667" s="40" t="s">
        <v>2</v>
      </c>
      <c r="H667" s="176">
        <f>H666*0.22</f>
        <v>0</v>
      </c>
    </row>
    <row r="668" spans="2:9">
      <c r="G668" s="40" t="s">
        <v>3</v>
      </c>
      <c r="H668" s="176">
        <f>H666+H667</f>
        <v>0</v>
      </c>
    </row>
    <row r="669" spans="2:9">
      <c r="B669" s="30" t="s">
        <v>447</v>
      </c>
      <c r="H669" s="177"/>
    </row>
    <row r="670" spans="2:9" ht="30">
      <c r="C670" s="37" t="s">
        <v>237</v>
      </c>
      <c r="D670" s="38" t="s">
        <v>238</v>
      </c>
      <c r="E670" s="37" t="s">
        <v>24</v>
      </c>
      <c r="F670" s="158">
        <v>42</v>
      </c>
      <c r="G670" s="39"/>
      <c r="H670" s="173">
        <f>F670*ROUND(G670,2)</f>
        <v>0</v>
      </c>
    </row>
    <row r="671" spans="2:9">
      <c r="G671" s="40" t="s">
        <v>1</v>
      </c>
      <c r="H671" s="176">
        <f>SUM(H670:H670)</f>
        <v>0</v>
      </c>
    </row>
    <row r="672" spans="2:9">
      <c r="G672" s="40" t="s">
        <v>2</v>
      </c>
      <c r="H672" s="176">
        <f>H671*0.22</f>
        <v>0</v>
      </c>
    </row>
    <row r="673" spans="2:8">
      <c r="G673" s="40" t="s">
        <v>3</v>
      </c>
      <c r="H673" s="176">
        <f>H671+H672</f>
        <v>0</v>
      </c>
    </row>
    <row r="674" spans="2:8">
      <c r="B674" s="30" t="s">
        <v>448</v>
      </c>
      <c r="H674" s="177"/>
    </row>
    <row r="675" spans="2:8" ht="30">
      <c r="C675" s="41" t="s">
        <v>201</v>
      </c>
      <c r="D675" s="42" t="s">
        <v>239</v>
      </c>
      <c r="E675" s="41" t="s">
        <v>56</v>
      </c>
      <c r="F675" s="157">
        <v>30</v>
      </c>
      <c r="G675" s="43"/>
      <c r="H675" s="173">
        <f t="shared" ref="H675:H676" si="31">F675*ROUND(G675,2)</f>
        <v>0</v>
      </c>
    </row>
    <row r="676" spans="2:8" ht="30">
      <c r="C676" s="37" t="s">
        <v>240</v>
      </c>
      <c r="D676" s="38" t="s">
        <v>241</v>
      </c>
      <c r="E676" s="37" t="s">
        <v>56</v>
      </c>
      <c r="F676" s="158">
        <v>16</v>
      </c>
      <c r="G676" s="39"/>
      <c r="H676" s="173">
        <f t="shared" si="31"/>
        <v>0</v>
      </c>
    </row>
    <row r="677" spans="2:8">
      <c r="G677" s="40" t="s">
        <v>1</v>
      </c>
      <c r="H677" s="176">
        <f>SUM(H675:H676)</f>
        <v>0</v>
      </c>
    </row>
    <row r="678" spans="2:8">
      <c r="G678" s="40" t="s">
        <v>2</v>
      </c>
      <c r="H678" s="176">
        <f>H677*0.22</f>
        <v>0</v>
      </c>
    </row>
    <row r="679" spans="2:8">
      <c r="G679" s="40" t="s">
        <v>3</v>
      </c>
      <c r="H679" s="176">
        <f>H677+H678</f>
        <v>0</v>
      </c>
    </row>
    <row r="680" spans="2:8">
      <c r="B680" s="30" t="s">
        <v>449</v>
      </c>
      <c r="H680" s="177"/>
    </row>
    <row r="681" spans="2:8">
      <c r="B681" s="30" t="s">
        <v>450</v>
      </c>
      <c r="H681" s="177"/>
    </row>
    <row r="682" spans="2:8" ht="45">
      <c r="C682" s="41" t="s">
        <v>451</v>
      </c>
      <c r="D682" s="42" t="s">
        <v>452</v>
      </c>
      <c r="E682" s="41" t="s">
        <v>20</v>
      </c>
      <c r="F682" s="157">
        <v>18</v>
      </c>
      <c r="G682" s="43"/>
      <c r="H682" s="173">
        <f t="shared" ref="H682:H683" si="32">F682*ROUND(G682,2)</f>
        <v>0</v>
      </c>
    </row>
    <row r="683" spans="2:8" ht="90">
      <c r="C683" s="37" t="s">
        <v>244</v>
      </c>
      <c r="D683" s="38" t="s">
        <v>245</v>
      </c>
      <c r="E683" s="37" t="s">
        <v>37</v>
      </c>
      <c r="F683" s="158">
        <v>35</v>
      </c>
      <c r="G683" s="39"/>
      <c r="H683" s="173">
        <f t="shared" si="32"/>
        <v>0</v>
      </c>
    </row>
    <row r="684" spans="2:8">
      <c r="G684" s="40" t="s">
        <v>1</v>
      </c>
      <c r="H684" s="176">
        <f>SUM(H682:H683)</f>
        <v>0</v>
      </c>
    </row>
    <row r="685" spans="2:8">
      <c r="G685" s="40" t="s">
        <v>2</v>
      </c>
      <c r="H685" s="176">
        <f>H684*0.22</f>
        <v>0</v>
      </c>
    </row>
    <row r="686" spans="2:8">
      <c r="G686" s="40" t="s">
        <v>3</v>
      </c>
      <c r="H686" s="176">
        <f>H684+H685</f>
        <v>0</v>
      </c>
    </row>
    <row r="687" spans="2:8">
      <c r="B687" s="30" t="s">
        <v>453</v>
      </c>
      <c r="H687" s="177"/>
    </row>
    <row r="688" spans="2:8">
      <c r="B688" s="30" t="s">
        <v>454</v>
      </c>
      <c r="H688" s="177"/>
    </row>
    <row r="689" spans="2:8" ht="30">
      <c r="C689" s="41" t="s">
        <v>207</v>
      </c>
      <c r="D689" s="42" t="s">
        <v>208</v>
      </c>
      <c r="E689" s="41" t="s">
        <v>24</v>
      </c>
      <c r="F689" s="157">
        <v>18</v>
      </c>
      <c r="G689" s="43"/>
      <c r="H689" s="173">
        <f t="shared" ref="H689:H691" si="33">F689*ROUND(G689,2)</f>
        <v>0</v>
      </c>
    </row>
    <row r="690" spans="2:8" ht="45">
      <c r="C690" s="41" t="s">
        <v>272</v>
      </c>
      <c r="D690" s="42" t="s">
        <v>273</v>
      </c>
      <c r="E690" s="41" t="s">
        <v>24</v>
      </c>
      <c r="F690" s="157">
        <v>12.5</v>
      </c>
      <c r="G690" s="43"/>
      <c r="H690" s="173">
        <f t="shared" si="33"/>
        <v>0</v>
      </c>
    </row>
    <row r="691" spans="2:8" ht="30">
      <c r="C691" s="37" t="s">
        <v>455</v>
      </c>
      <c r="D691" s="38" t="s">
        <v>456</v>
      </c>
      <c r="E691" s="37" t="s">
        <v>24</v>
      </c>
      <c r="F691" s="158">
        <v>22</v>
      </c>
      <c r="G691" s="39"/>
      <c r="H691" s="173">
        <f t="shared" si="33"/>
        <v>0</v>
      </c>
    </row>
    <row r="692" spans="2:8">
      <c r="G692" s="40" t="s">
        <v>1</v>
      </c>
      <c r="H692" s="176">
        <f>SUM(H689:H691)</f>
        <v>0</v>
      </c>
    </row>
    <row r="693" spans="2:8">
      <c r="G693" s="40" t="s">
        <v>2</v>
      </c>
      <c r="H693" s="176">
        <f>H692*0.22</f>
        <v>0</v>
      </c>
    </row>
    <row r="694" spans="2:8">
      <c r="G694" s="40" t="s">
        <v>3</v>
      </c>
      <c r="H694" s="176">
        <f>H692+H693</f>
        <v>0</v>
      </c>
    </row>
    <row r="695" spans="2:8">
      <c r="B695" s="30" t="s">
        <v>457</v>
      </c>
      <c r="H695" s="177"/>
    </row>
    <row r="696" spans="2:8" ht="75">
      <c r="C696" s="37" t="s">
        <v>253</v>
      </c>
      <c r="D696" s="38" t="s">
        <v>254</v>
      </c>
      <c r="E696" s="37" t="s">
        <v>212</v>
      </c>
      <c r="F696" s="158">
        <v>930</v>
      </c>
      <c r="G696" s="39"/>
      <c r="H696" s="173">
        <f>F696*ROUND(G696,2)</f>
        <v>0</v>
      </c>
    </row>
    <row r="697" spans="2:8">
      <c r="G697" s="40" t="s">
        <v>1</v>
      </c>
      <c r="H697" s="176">
        <f>SUM(H696:H696)</f>
        <v>0</v>
      </c>
    </row>
    <row r="698" spans="2:8">
      <c r="G698" s="40" t="s">
        <v>2</v>
      </c>
      <c r="H698" s="176">
        <f>H697*0.22</f>
        <v>0</v>
      </c>
    </row>
    <row r="699" spans="2:8">
      <c r="G699" s="40" t="s">
        <v>3</v>
      </c>
      <c r="H699" s="176">
        <f>H697+H698</f>
        <v>0</v>
      </c>
    </row>
    <row r="700" spans="2:8">
      <c r="B700" s="30" t="s">
        <v>458</v>
      </c>
      <c r="H700" s="177"/>
    </row>
    <row r="701" spans="2:8" ht="60">
      <c r="C701" s="41" t="s">
        <v>214</v>
      </c>
      <c r="D701" s="42" t="s">
        <v>256</v>
      </c>
      <c r="E701" s="41" t="s">
        <v>56</v>
      </c>
      <c r="F701" s="157">
        <v>3.5</v>
      </c>
      <c r="G701" s="43"/>
      <c r="H701" s="173">
        <f t="shared" ref="H701:H704" si="34">F701*ROUND(G701,2)</f>
        <v>0</v>
      </c>
    </row>
    <row r="702" spans="2:8" ht="90">
      <c r="C702" s="41" t="s">
        <v>276</v>
      </c>
      <c r="D702" s="42" t="s">
        <v>277</v>
      </c>
      <c r="E702" s="41" t="s">
        <v>56</v>
      </c>
      <c r="F702" s="157">
        <v>1.5</v>
      </c>
      <c r="G702" s="43"/>
      <c r="H702" s="173">
        <f t="shared" si="34"/>
        <v>0</v>
      </c>
    </row>
    <row r="703" spans="2:8" ht="75">
      <c r="C703" s="41" t="s">
        <v>257</v>
      </c>
      <c r="D703" s="42" t="s">
        <v>258</v>
      </c>
      <c r="E703" s="41" t="s">
        <v>56</v>
      </c>
      <c r="F703" s="157">
        <v>13</v>
      </c>
      <c r="G703" s="43"/>
      <c r="H703" s="173">
        <f t="shared" si="34"/>
        <v>0</v>
      </c>
    </row>
    <row r="704" spans="2:8" ht="60">
      <c r="C704" s="37" t="s">
        <v>259</v>
      </c>
      <c r="D704" s="38" t="s">
        <v>260</v>
      </c>
      <c r="E704" s="37" t="s">
        <v>56</v>
      </c>
      <c r="F704" s="158">
        <v>3.5</v>
      </c>
      <c r="G704" s="39"/>
      <c r="H704" s="173">
        <f t="shared" si="34"/>
        <v>0</v>
      </c>
    </row>
    <row r="705" spans="2:12">
      <c r="G705" s="40" t="s">
        <v>1</v>
      </c>
      <c r="H705" s="176">
        <f>SUM(H701:H704)</f>
        <v>0</v>
      </c>
    </row>
    <row r="706" spans="2:12">
      <c r="G706" s="40" t="s">
        <v>2</v>
      </c>
      <c r="H706" s="176">
        <f>H705*0.22</f>
        <v>0</v>
      </c>
    </row>
    <row r="707" spans="2:12">
      <c r="G707" s="40" t="s">
        <v>3</v>
      </c>
      <c r="H707" s="176">
        <f>H705+H706</f>
        <v>0</v>
      </c>
    </row>
    <row r="708" spans="2:12">
      <c r="B708" s="30" t="s">
        <v>459</v>
      </c>
      <c r="H708" s="177"/>
    </row>
    <row r="709" spans="2:12" ht="75">
      <c r="C709" s="37" t="s">
        <v>423</v>
      </c>
      <c r="D709" s="38" t="s">
        <v>424</v>
      </c>
      <c r="E709" s="37" t="s">
        <v>56</v>
      </c>
      <c r="F709" s="158">
        <v>4</v>
      </c>
      <c r="G709" s="39"/>
      <c r="H709" s="173">
        <f>F709*ROUND(G709,2)</f>
        <v>0</v>
      </c>
    </row>
    <row r="710" spans="2:12">
      <c r="G710" s="40" t="s">
        <v>1</v>
      </c>
      <c r="H710" s="176">
        <f>SUM(H709:H709)</f>
        <v>0</v>
      </c>
    </row>
    <row r="711" spans="2:12">
      <c r="G711" s="40" t="s">
        <v>2</v>
      </c>
      <c r="H711" s="176">
        <f>H710*0.22</f>
        <v>0</v>
      </c>
    </row>
    <row r="712" spans="2:12">
      <c r="G712" s="40" t="s">
        <v>3</v>
      </c>
      <c r="H712" s="176">
        <f>H710+H711</f>
        <v>0</v>
      </c>
    </row>
    <row r="713" spans="2:12">
      <c r="B713" s="30" t="s">
        <v>460</v>
      </c>
      <c r="H713" s="177"/>
    </row>
    <row r="714" spans="2:12" ht="60">
      <c r="C714" s="37" t="s">
        <v>262</v>
      </c>
      <c r="D714" s="38" t="s">
        <v>263</v>
      </c>
      <c r="E714" s="37" t="s">
        <v>37</v>
      </c>
      <c r="F714" s="158">
        <v>6</v>
      </c>
      <c r="G714" s="39"/>
      <c r="H714" s="173">
        <f>F714*ROUND(G714,2)</f>
        <v>0</v>
      </c>
    </row>
    <row r="715" spans="2:12">
      <c r="G715" s="40" t="s">
        <v>1</v>
      </c>
      <c r="H715" s="176">
        <f>SUM(H714:H714)</f>
        <v>0</v>
      </c>
    </row>
    <row r="716" spans="2:12">
      <c r="G716" s="40" t="s">
        <v>2</v>
      </c>
      <c r="H716" s="176">
        <f>H715*0.22</f>
        <v>0</v>
      </c>
    </row>
    <row r="717" spans="2:12">
      <c r="G717" s="40" t="s">
        <v>3</v>
      </c>
      <c r="H717" s="176">
        <f>H715+H716</f>
        <v>0</v>
      </c>
    </row>
    <row r="718" spans="2:12">
      <c r="B718" s="57" t="s">
        <v>461</v>
      </c>
      <c r="C718" s="57"/>
      <c r="H718" s="177"/>
    </row>
    <row r="719" spans="2:12">
      <c r="B719" s="30" t="s">
        <v>462</v>
      </c>
      <c r="H719" s="177"/>
      <c r="J719" s="86"/>
      <c r="K719" s="84"/>
      <c r="L719" s="84"/>
    </row>
    <row r="720" spans="2:12">
      <c r="B720" s="30" t="s">
        <v>463</v>
      </c>
      <c r="H720" s="177"/>
    </row>
    <row r="721" spans="2:9" ht="30">
      <c r="C721" s="37" t="s">
        <v>189</v>
      </c>
      <c r="D721" s="38" t="s">
        <v>190</v>
      </c>
      <c r="E721" s="37" t="s">
        <v>20</v>
      </c>
      <c r="F721" s="158">
        <v>1</v>
      </c>
      <c r="G721" s="39"/>
      <c r="H721" s="173">
        <f>F721*ROUND(G721,2)</f>
        <v>0</v>
      </c>
    </row>
    <row r="722" spans="2:9">
      <c r="G722" s="40" t="s">
        <v>1</v>
      </c>
      <c r="H722" s="176">
        <f>SUM(H721:H721)</f>
        <v>0</v>
      </c>
    </row>
    <row r="723" spans="2:9">
      <c r="G723" s="40" t="s">
        <v>2</v>
      </c>
      <c r="H723" s="176">
        <f>H722*0.22</f>
        <v>0</v>
      </c>
    </row>
    <row r="724" spans="2:9">
      <c r="G724" s="40" t="s">
        <v>3</v>
      </c>
      <c r="H724" s="176">
        <f>H722+H723</f>
        <v>0</v>
      </c>
    </row>
    <row r="725" spans="2:9">
      <c r="B725" s="30" t="s">
        <v>464</v>
      </c>
      <c r="H725" s="177"/>
    </row>
    <row r="726" spans="2:9" ht="45">
      <c r="C726" s="37" t="s">
        <v>359</v>
      </c>
      <c r="D726" s="38" t="s">
        <v>360</v>
      </c>
      <c r="E726" s="37" t="s">
        <v>24</v>
      </c>
      <c r="F726" s="158">
        <v>10</v>
      </c>
      <c r="G726" s="39"/>
      <c r="H726" s="173">
        <f>F726*ROUND(G726,2)</f>
        <v>0</v>
      </c>
    </row>
    <row r="727" spans="2:9">
      <c r="G727" s="40" t="s">
        <v>1</v>
      </c>
      <c r="H727" s="176">
        <f>SUM(H726:H726)</f>
        <v>0</v>
      </c>
    </row>
    <row r="728" spans="2:9">
      <c r="G728" s="40" t="s">
        <v>2</v>
      </c>
      <c r="H728" s="176">
        <f>H727*0.22</f>
        <v>0</v>
      </c>
    </row>
    <row r="729" spans="2:9">
      <c r="G729" s="40" t="s">
        <v>3</v>
      </c>
      <c r="H729" s="176">
        <f>H727+H728</f>
        <v>0</v>
      </c>
    </row>
    <row r="730" spans="2:9">
      <c r="B730" s="30" t="s">
        <v>465</v>
      </c>
      <c r="H730" s="177"/>
    </row>
    <row r="731" spans="2:9">
      <c r="B731" s="30" t="s">
        <v>466</v>
      </c>
      <c r="H731" s="177"/>
    </row>
    <row r="732" spans="2:9" ht="60">
      <c r="C732" s="37" t="s">
        <v>235</v>
      </c>
      <c r="D732" s="38" t="s">
        <v>236</v>
      </c>
      <c r="E732" s="37" t="s">
        <v>56</v>
      </c>
      <c r="F732" s="158">
        <v>75</v>
      </c>
      <c r="G732" s="39"/>
      <c r="H732" s="178">
        <f>F732*ROUND(G732,2)</f>
        <v>0</v>
      </c>
      <c r="I732" s="504" t="s">
        <v>720</v>
      </c>
    </row>
    <row r="733" spans="2:9">
      <c r="G733" s="40" t="s">
        <v>1</v>
      </c>
      <c r="H733" s="176">
        <f>SUM(H732:H732)</f>
        <v>0</v>
      </c>
    </row>
    <row r="734" spans="2:9">
      <c r="G734" s="40" t="s">
        <v>2</v>
      </c>
      <c r="H734" s="176">
        <f>H733*0.22</f>
        <v>0</v>
      </c>
    </row>
    <row r="735" spans="2:9">
      <c r="G735" s="40" t="s">
        <v>3</v>
      </c>
      <c r="H735" s="176">
        <f>H733+H734</f>
        <v>0</v>
      </c>
    </row>
    <row r="736" spans="2:9">
      <c r="B736" s="30" t="s">
        <v>467</v>
      </c>
      <c r="H736" s="177"/>
    </row>
    <row r="737" spans="2:8" ht="30">
      <c r="C737" s="37" t="s">
        <v>237</v>
      </c>
      <c r="D737" s="38" t="s">
        <v>238</v>
      </c>
      <c r="E737" s="37" t="s">
        <v>24</v>
      </c>
      <c r="F737" s="158">
        <v>18</v>
      </c>
      <c r="G737" s="39"/>
      <c r="H737" s="173">
        <f>F737*ROUND(G737,2)</f>
        <v>0</v>
      </c>
    </row>
    <row r="738" spans="2:8">
      <c r="G738" s="40" t="s">
        <v>1</v>
      </c>
      <c r="H738" s="176">
        <f>SUM(H737:H737)</f>
        <v>0</v>
      </c>
    </row>
    <row r="739" spans="2:8">
      <c r="G739" s="40" t="s">
        <v>2</v>
      </c>
      <c r="H739" s="176">
        <f>H738*0.22</f>
        <v>0</v>
      </c>
    </row>
    <row r="740" spans="2:8">
      <c r="G740" s="40" t="s">
        <v>3</v>
      </c>
      <c r="H740" s="176">
        <f>H738+H739</f>
        <v>0</v>
      </c>
    </row>
    <row r="741" spans="2:8">
      <c r="B741" s="30" t="s">
        <v>468</v>
      </c>
      <c r="H741" s="177"/>
    </row>
    <row r="742" spans="2:8" ht="30">
      <c r="C742" s="41" t="s">
        <v>201</v>
      </c>
      <c r="D742" s="42" t="s">
        <v>239</v>
      </c>
      <c r="E742" s="41" t="s">
        <v>56</v>
      </c>
      <c r="F742" s="157">
        <v>31</v>
      </c>
      <c r="G742" s="43"/>
      <c r="H742" s="173">
        <f t="shared" ref="H742:H743" si="35">F742*ROUND(G742,2)</f>
        <v>0</v>
      </c>
    </row>
    <row r="743" spans="2:8" ht="30">
      <c r="C743" s="37" t="s">
        <v>240</v>
      </c>
      <c r="D743" s="38" t="s">
        <v>241</v>
      </c>
      <c r="E743" s="37" t="s">
        <v>56</v>
      </c>
      <c r="F743" s="158">
        <v>15</v>
      </c>
      <c r="G743" s="39"/>
      <c r="H743" s="173">
        <f t="shared" si="35"/>
        <v>0</v>
      </c>
    </row>
    <row r="744" spans="2:8">
      <c r="G744" s="40" t="s">
        <v>1</v>
      </c>
      <c r="H744" s="176">
        <f>SUM(H742:H743)</f>
        <v>0</v>
      </c>
    </row>
    <row r="745" spans="2:8">
      <c r="G745" s="40" t="s">
        <v>2</v>
      </c>
      <c r="H745" s="176">
        <f>H744*0.22</f>
        <v>0</v>
      </c>
    </row>
    <row r="746" spans="2:8">
      <c r="G746" s="40" t="s">
        <v>3</v>
      </c>
      <c r="H746" s="176">
        <f>H744+H745</f>
        <v>0</v>
      </c>
    </row>
    <row r="747" spans="2:8">
      <c r="B747" s="30" t="s">
        <v>469</v>
      </c>
      <c r="H747" s="177"/>
    </row>
    <row r="748" spans="2:8">
      <c r="B748" s="30" t="s">
        <v>470</v>
      </c>
      <c r="H748" s="177"/>
    </row>
    <row r="749" spans="2:8" ht="45">
      <c r="C749" s="41" t="s">
        <v>246</v>
      </c>
      <c r="D749" s="42" t="s">
        <v>247</v>
      </c>
      <c r="E749" s="41" t="s">
        <v>20</v>
      </c>
      <c r="F749" s="157">
        <v>6</v>
      </c>
      <c r="G749" s="43"/>
      <c r="H749" s="173">
        <f t="shared" ref="H749:H750" si="36">F749*ROUND(G749,2)</f>
        <v>0</v>
      </c>
    </row>
    <row r="750" spans="2:8" ht="90">
      <c r="C750" s="37" t="s">
        <v>244</v>
      </c>
      <c r="D750" s="38" t="s">
        <v>245</v>
      </c>
      <c r="E750" s="37" t="s">
        <v>37</v>
      </c>
      <c r="F750" s="158">
        <v>11</v>
      </c>
      <c r="G750" s="39"/>
      <c r="H750" s="173">
        <f t="shared" si="36"/>
        <v>0</v>
      </c>
    </row>
    <row r="751" spans="2:8">
      <c r="G751" s="40" t="s">
        <v>1</v>
      </c>
      <c r="H751" s="176">
        <f>SUM(H749:H750)</f>
        <v>0</v>
      </c>
    </row>
    <row r="752" spans="2:8">
      <c r="G752" s="40" t="s">
        <v>2</v>
      </c>
      <c r="H752" s="176">
        <f>H751*0.22</f>
        <v>0</v>
      </c>
    </row>
    <row r="753" spans="2:8">
      <c r="G753" s="40" t="s">
        <v>3</v>
      </c>
      <c r="H753" s="176">
        <f>H751+H752</f>
        <v>0</v>
      </c>
    </row>
    <row r="754" spans="2:8">
      <c r="B754" s="30" t="s">
        <v>471</v>
      </c>
      <c r="H754" s="177"/>
    </row>
    <row r="755" spans="2:8">
      <c r="B755" s="30" t="s">
        <v>472</v>
      </c>
      <c r="H755" s="177"/>
    </row>
    <row r="756" spans="2:8" ht="30">
      <c r="C756" s="41" t="s">
        <v>207</v>
      </c>
      <c r="D756" s="42" t="s">
        <v>208</v>
      </c>
      <c r="E756" s="41" t="s">
        <v>24</v>
      </c>
      <c r="F756" s="157">
        <v>10</v>
      </c>
      <c r="G756" s="43"/>
      <c r="H756" s="173">
        <f t="shared" ref="H756:H758" si="37">F756*ROUND(G756,2)</f>
        <v>0</v>
      </c>
    </row>
    <row r="757" spans="2:8" ht="45">
      <c r="C757" s="41" t="s">
        <v>272</v>
      </c>
      <c r="D757" s="42" t="s">
        <v>273</v>
      </c>
      <c r="E757" s="41" t="s">
        <v>24</v>
      </c>
      <c r="F757" s="157">
        <v>3.5</v>
      </c>
      <c r="G757" s="43"/>
      <c r="H757" s="173">
        <f t="shared" si="37"/>
        <v>0</v>
      </c>
    </row>
    <row r="758" spans="2:8" ht="30">
      <c r="C758" s="37" t="s">
        <v>416</v>
      </c>
      <c r="D758" s="38" t="s">
        <v>417</v>
      </c>
      <c r="E758" s="37" t="s">
        <v>24</v>
      </c>
      <c r="F758" s="158">
        <v>16</v>
      </c>
      <c r="G758" s="39"/>
      <c r="H758" s="173">
        <f t="shared" si="37"/>
        <v>0</v>
      </c>
    </row>
    <row r="759" spans="2:8">
      <c r="G759" s="40" t="s">
        <v>1</v>
      </c>
      <c r="H759" s="176">
        <f>SUM(H756:H758)</f>
        <v>0</v>
      </c>
    </row>
    <row r="760" spans="2:8">
      <c r="G760" s="40" t="s">
        <v>2</v>
      </c>
      <c r="H760" s="176">
        <f>H759*0.22</f>
        <v>0</v>
      </c>
    </row>
    <row r="761" spans="2:8">
      <c r="G761" s="40" t="s">
        <v>3</v>
      </c>
      <c r="H761" s="176">
        <f>H759+H760</f>
        <v>0</v>
      </c>
    </row>
    <row r="762" spans="2:8">
      <c r="B762" s="30" t="s">
        <v>473</v>
      </c>
      <c r="H762" s="177"/>
    </row>
    <row r="763" spans="2:8" ht="75">
      <c r="C763" s="37" t="s">
        <v>253</v>
      </c>
      <c r="D763" s="38" t="s">
        <v>254</v>
      </c>
      <c r="E763" s="37" t="s">
        <v>212</v>
      </c>
      <c r="F763" s="158">
        <v>605</v>
      </c>
      <c r="G763" s="39"/>
      <c r="H763" s="173">
        <f t="shared" ref="H763" si="38">F763*ROUND(G763,2)</f>
        <v>0</v>
      </c>
    </row>
    <row r="764" spans="2:8">
      <c r="G764" s="40" t="s">
        <v>1</v>
      </c>
      <c r="H764" s="176">
        <f>SUM(H763:H763)</f>
        <v>0</v>
      </c>
    </row>
    <row r="765" spans="2:8">
      <c r="G765" s="40" t="s">
        <v>2</v>
      </c>
      <c r="H765" s="176">
        <f>H764*0.22</f>
        <v>0</v>
      </c>
    </row>
    <row r="766" spans="2:8">
      <c r="G766" s="40" t="s">
        <v>3</v>
      </c>
      <c r="H766" s="176">
        <f>H764+H765</f>
        <v>0</v>
      </c>
    </row>
    <row r="767" spans="2:8">
      <c r="B767" s="30" t="s">
        <v>474</v>
      </c>
      <c r="H767" s="177"/>
    </row>
    <row r="768" spans="2:8" ht="60">
      <c r="C768" s="41" t="s">
        <v>214</v>
      </c>
      <c r="D768" s="42" t="s">
        <v>256</v>
      </c>
      <c r="E768" s="41" t="s">
        <v>56</v>
      </c>
      <c r="F768" s="157">
        <v>3.3000000000000003</v>
      </c>
      <c r="G768" s="43"/>
      <c r="H768" s="173">
        <f t="shared" ref="H768:H771" si="39">F768*ROUND(G768,2)</f>
        <v>0</v>
      </c>
    </row>
    <row r="769" spans="2:8" ht="90">
      <c r="C769" s="41" t="s">
        <v>276</v>
      </c>
      <c r="D769" s="42" t="s">
        <v>277</v>
      </c>
      <c r="E769" s="41" t="s">
        <v>56</v>
      </c>
      <c r="F769" s="157">
        <v>0.9</v>
      </c>
      <c r="G769" s="43"/>
      <c r="H769" s="173">
        <f t="shared" si="39"/>
        <v>0</v>
      </c>
    </row>
    <row r="770" spans="2:8" ht="75">
      <c r="C770" s="41" t="s">
        <v>257</v>
      </c>
      <c r="D770" s="42" t="s">
        <v>258</v>
      </c>
      <c r="E770" s="41" t="s">
        <v>56</v>
      </c>
      <c r="F770" s="157">
        <v>5</v>
      </c>
      <c r="G770" s="43"/>
      <c r="H770" s="173">
        <f t="shared" si="39"/>
        <v>0</v>
      </c>
    </row>
    <row r="771" spans="2:8" ht="60">
      <c r="C771" s="37" t="s">
        <v>259</v>
      </c>
      <c r="D771" s="38" t="s">
        <v>260</v>
      </c>
      <c r="E771" s="37" t="s">
        <v>56</v>
      </c>
      <c r="F771" s="158">
        <v>2.5</v>
      </c>
      <c r="G771" s="39"/>
      <c r="H771" s="173">
        <f t="shared" si="39"/>
        <v>0</v>
      </c>
    </row>
    <row r="772" spans="2:8">
      <c r="G772" s="40" t="s">
        <v>1</v>
      </c>
      <c r="H772" s="176">
        <f>SUM(H768:H771)</f>
        <v>0</v>
      </c>
    </row>
    <row r="773" spans="2:8">
      <c r="G773" s="40" t="s">
        <v>2</v>
      </c>
      <c r="H773" s="176">
        <f>H772*0.22</f>
        <v>0</v>
      </c>
    </row>
    <row r="774" spans="2:8">
      <c r="G774" s="40" t="s">
        <v>3</v>
      </c>
      <c r="H774" s="176">
        <f>H772+H773</f>
        <v>0</v>
      </c>
    </row>
    <row r="775" spans="2:8">
      <c r="B775" s="30" t="s">
        <v>475</v>
      </c>
      <c r="H775" s="177"/>
    </row>
    <row r="776" spans="2:8" ht="75">
      <c r="C776" s="37" t="s">
        <v>423</v>
      </c>
      <c r="D776" s="38" t="s">
        <v>424</v>
      </c>
      <c r="E776" s="37" t="s">
        <v>56</v>
      </c>
      <c r="F776" s="158">
        <v>4</v>
      </c>
      <c r="G776" s="39"/>
      <c r="H776" s="173">
        <f t="shared" ref="H776" si="40">F776*ROUND(G776,2)</f>
        <v>0</v>
      </c>
    </row>
    <row r="777" spans="2:8">
      <c r="G777" s="40" t="s">
        <v>1</v>
      </c>
      <c r="H777" s="176">
        <f>SUM(H776:H776)</f>
        <v>0</v>
      </c>
    </row>
    <row r="778" spans="2:8">
      <c r="G778" s="40" t="s">
        <v>2</v>
      </c>
      <c r="H778" s="176">
        <f>H777*0.22</f>
        <v>0</v>
      </c>
    </row>
    <row r="779" spans="2:8">
      <c r="G779" s="40" t="s">
        <v>3</v>
      </c>
      <c r="H779" s="176">
        <f>H777+H778</f>
        <v>0</v>
      </c>
    </row>
    <row r="780" spans="2:8">
      <c r="B780" s="30" t="s">
        <v>476</v>
      </c>
      <c r="H780" s="177"/>
    </row>
    <row r="781" spans="2:8" ht="60">
      <c r="C781" s="37" t="s">
        <v>282</v>
      </c>
      <c r="D781" s="38" t="s">
        <v>283</v>
      </c>
      <c r="E781" s="37" t="s">
        <v>37</v>
      </c>
      <c r="F781" s="158">
        <v>11</v>
      </c>
      <c r="G781" s="39"/>
      <c r="H781" s="173">
        <f t="shared" ref="H781" si="41">F781*ROUND(G781,2)</f>
        <v>0</v>
      </c>
    </row>
    <row r="782" spans="2:8">
      <c r="G782" s="40" t="s">
        <v>1</v>
      </c>
      <c r="H782" s="176">
        <f>SUM(H781:H781)</f>
        <v>0</v>
      </c>
    </row>
    <row r="783" spans="2:8">
      <c r="G783" s="40" t="s">
        <v>2</v>
      </c>
      <c r="H783" s="176">
        <f>H782*0.22</f>
        <v>0</v>
      </c>
    </row>
    <row r="784" spans="2:8">
      <c r="G784" s="40" t="s">
        <v>3</v>
      </c>
      <c r="H784" s="176">
        <f>H782+H783</f>
        <v>0</v>
      </c>
    </row>
    <row r="785" spans="2:12">
      <c r="B785" s="57" t="s">
        <v>477</v>
      </c>
      <c r="C785" s="57"/>
      <c r="H785" s="177"/>
    </row>
    <row r="786" spans="2:12">
      <c r="B786" s="30" t="s">
        <v>478</v>
      </c>
      <c r="H786" s="177"/>
      <c r="J786" s="86"/>
      <c r="K786" s="84"/>
      <c r="L786" s="84"/>
    </row>
    <row r="787" spans="2:12">
      <c r="B787" s="30" t="s">
        <v>479</v>
      </c>
      <c r="H787" s="177"/>
    </row>
    <row r="788" spans="2:12" ht="30">
      <c r="C788" s="37" t="s">
        <v>189</v>
      </c>
      <c r="D788" s="38" t="s">
        <v>190</v>
      </c>
      <c r="E788" s="37" t="s">
        <v>20</v>
      </c>
      <c r="F788" s="158">
        <v>1</v>
      </c>
      <c r="G788" s="39"/>
      <c r="H788" s="173">
        <f t="shared" ref="H788" si="42">F788*ROUND(G788,2)</f>
        <v>0</v>
      </c>
    </row>
    <row r="789" spans="2:12">
      <c r="G789" s="40" t="s">
        <v>1</v>
      </c>
      <c r="H789" s="176">
        <f>SUM(H788:H788)</f>
        <v>0</v>
      </c>
    </row>
    <row r="790" spans="2:12">
      <c r="G790" s="40" t="s">
        <v>2</v>
      </c>
      <c r="H790" s="176">
        <f>H789*0.22</f>
        <v>0</v>
      </c>
    </row>
    <row r="791" spans="2:12">
      <c r="G791" s="40" t="s">
        <v>3</v>
      </c>
      <c r="H791" s="176">
        <f>H789+H790</f>
        <v>0</v>
      </c>
    </row>
    <row r="792" spans="2:12">
      <c r="B792" s="30" t="s">
        <v>480</v>
      </c>
      <c r="H792" s="177"/>
    </row>
    <row r="793" spans="2:12">
      <c r="B793" s="30" t="s">
        <v>481</v>
      </c>
      <c r="H793" s="177"/>
    </row>
    <row r="794" spans="2:12" ht="60">
      <c r="C794" s="37" t="s">
        <v>235</v>
      </c>
      <c r="D794" s="38" t="s">
        <v>236</v>
      </c>
      <c r="E794" s="37" t="s">
        <v>56</v>
      </c>
      <c r="F794" s="158">
        <v>16</v>
      </c>
      <c r="G794" s="39"/>
      <c r="H794" s="178">
        <f>F794*ROUND(G794,2)</f>
        <v>0</v>
      </c>
      <c r="I794" s="504" t="s">
        <v>720</v>
      </c>
    </row>
    <row r="795" spans="2:12">
      <c r="G795" s="40" t="s">
        <v>1</v>
      </c>
      <c r="H795" s="176">
        <f>SUM(H794:H794)</f>
        <v>0</v>
      </c>
    </row>
    <row r="796" spans="2:12">
      <c r="G796" s="40" t="s">
        <v>2</v>
      </c>
      <c r="H796" s="176">
        <f>H795*0.22</f>
        <v>0</v>
      </c>
    </row>
    <row r="797" spans="2:12">
      <c r="G797" s="40" t="s">
        <v>3</v>
      </c>
      <c r="H797" s="176">
        <f>H795+H796</f>
        <v>0</v>
      </c>
    </row>
    <row r="798" spans="2:12">
      <c r="B798" s="30" t="s">
        <v>482</v>
      </c>
      <c r="H798" s="177"/>
    </row>
    <row r="799" spans="2:12" ht="30">
      <c r="C799" s="37" t="s">
        <v>237</v>
      </c>
      <c r="D799" s="38" t="s">
        <v>238</v>
      </c>
      <c r="E799" s="37" t="s">
        <v>24</v>
      </c>
      <c r="F799" s="158">
        <v>10</v>
      </c>
      <c r="G799" s="39"/>
      <c r="H799" s="173">
        <f t="shared" ref="H799" si="43">F799*ROUND(G799,2)</f>
        <v>0</v>
      </c>
    </row>
    <row r="800" spans="2:12">
      <c r="G800" s="40" t="s">
        <v>1</v>
      </c>
      <c r="H800" s="176">
        <f>SUM(H799:H799)</f>
        <v>0</v>
      </c>
    </row>
    <row r="801" spans="2:8">
      <c r="G801" s="40" t="s">
        <v>2</v>
      </c>
      <c r="H801" s="176">
        <f>H800*0.22</f>
        <v>0</v>
      </c>
    </row>
    <row r="802" spans="2:8">
      <c r="G802" s="40" t="s">
        <v>3</v>
      </c>
      <c r="H802" s="176">
        <f>H800+H801</f>
        <v>0</v>
      </c>
    </row>
    <row r="803" spans="2:8">
      <c r="B803" s="30" t="s">
        <v>483</v>
      </c>
      <c r="H803" s="177"/>
    </row>
    <row r="804" spans="2:8" ht="30">
      <c r="C804" s="37" t="s">
        <v>201</v>
      </c>
      <c r="D804" s="38" t="s">
        <v>239</v>
      </c>
      <c r="E804" s="37" t="s">
        <v>56</v>
      </c>
      <c r="F804" s="158">
        <v>10</v>
      </c>
      <c r="G804" s="39"/>
      <c r="H804" s="173">
        <f t="shared" ref="H804" si="44">F804*ROUND(G804,2)</f>
        <v>0</v>
      </c>
    </row>
    <row r="805" spans="2:8">
      <c r="G805" s="40" t="s">
        <v>1</v>
      </c>
      <c r="H805" s="176">
        <f>SUM(H804:H804)</f>
        <v>0</v>
      </c>
    </row>
    <row r="806" spans="2:8">
      <c r="G806" s="40" t="s">
        <v>2</v>
      </c>
      <c r="H806" s="176">
        <f>H805*0.22</f>
        <v>0</v>
      </c>
    </row>
    <row r="807" spans="2:8">
      <c r="G807" s="40" t="s">
        <v>3</v>
      </c>
      <c r="H807" s="176">
        <f>H805+H806</f>
        <v>0</v>
      </c>
    </row>
    <row r="808" spans="2:8">
      <c r="B808" s="30" t="s">
        <v>484</v>
      </c>
      <c r="H808" s="177"/>
    </row>
    <row r="809" spans="2:8">
      <c r="B809" s="30" t="s">
        <v>485</v>
      </c>
      <c r="H809" s="177"/>
    </row>
    <row r="810" spans="2:8" ht="30">
      <c r="C810" s="41" t="s">
        <v>207</v>
      </c>
      <c r="D810" s="42" t="s">
        <v>208</v>
      </c>
      <c r="E810" s="41" t="s">
        <v>24</v>
      </c>
      <c r="F810" s="157">
        <v>4</v>
      </c>
      <c r="G810" s="43"/>
      <c r="H810" s="173">
        <f t="shared" ref="H810:H812" si="45">F810*ROUND(G810,2)</f>
        <v>0</v>
      </c>
    </row>
    <row r="811" spans="2:8" ht="30">
      <c r="C811" s="41" t="s">
        <v>416</v>
      </c>
      <c r="D811" s="42" t="s">
        <v>417</v>
      </c>
      <c r="E811" s="41" t="s">
        <v>24</v>
      </c>
      <c r="F811" s="157">
        <v>8</v>
      </c>
      <c r="G811" s="43"/>
      <c r="H811" s="173">
        <f t="shared" si="45"/>
        <v>0</v>
      </c>
    </row>
    <row r="812" spans="2:8" ht="45">
      <c r="C812" s="37" t="s">
        <v>272</v>
      </c>
      <c r="D812" s="38" t="s">
        <v>273</v>
      </c>
      <c r="E812" s="37" t="s">
        <v>24</v>
      </c>
      <c r="F812" s="158">
        <v>2</v>
      </c>
      <c r="G812" s="39"/>
      <c r="H812" s="173">
        <f t="shared" si="45"/>
        <v>0</v>
      </c>
    </row>
    <row r="813" spans="2:8">
      <c r="G813" s="40" t="s">
        <v>1</v>
      </c>
      <c r="H813" s="176">
        <f>SUM(H810:H812)</f>
        <v>0</v>
      </c>
    </row>
    <row r="814" spans="2:8">
      <c r="G814" s="40" t="s">
        <v>2</v>
      </c>
      <c r="H814" s="176">
        <f>H813*0.22</f>
        <v>0</v>
      </c>
    </row>
    <row r="815" spans="2:8">
      <c r="G815" s="40" t="s">
        <v>3</v>
      </c>
      <c r="H815" s="176">
        <f>H813+H814</f>
        <v>0</v>
      </c>
    </row>
    <row r="816" spans="2:8">
      <c r="B816" s="30" t="s">
        <v>486</v>
      </c>
      <c r="H816" s="177"/>
    </row>
    <row r="817" spans="2:8" ht="75">
      <c r="C817" s="37" t="s">
        <v>253</v>
      </c>
      <c r="D817" s="38" t="s">
        <v>254</v>
      </c>
      <c r="E817" s="37" t="s">
        <v>212</v>
      </c>
      <c r="F817" s="158">
        <v>210</v>
      </c>
      <c r="G817" s="39"/>
      <c r="H817" s="173">
        <f t="shared" ref="H817" si="46">F817*ROUND(G817,2)</f>
        <v>0</v>
      </c>
    </row>
    <row r="818" spans="2:8">
      <c r="G818" s="40" t="s">
        <v>1</v>
      </c>
      <c r="H818" s="176">
        <f>SUM(H817:H817)</f>
        <v>0</v>
      </c>
    </row>
    <row r="819" spans="2:8">
      <c r="G819" s="40" t="s">
        <v>2</v>
      </c>
      <c r="H819" s="176">
        <f>H818*0.22</f>
        <v>0</v>
      </c>
    </row>
    <row r="820" spans="2:8">
      <c r="G820" s="40" t="s">
        <v>3</v>
      </c>
      <c r="H820" s="176">
        <f>H818+H819</f>
        <v>0</v>
      </c>
    </row>
    <row r="821" spans="2:8">
      <c r="B821" s="30" t="s">
        <v>487</v>
      </c>
      <c r="H821" s="177"/>
    </row>
    <row r="822" spans="2:8" ht="60">
      <c r="C822" s="41" t="s">
        <v>214</v>
      </c>
      <c r="D822" s="42" t="s">
        <v>256</v>
      </c>
      <c r="E822" s="41" t="s">
        <v>56</v>
      </c>
      <c r="F822" s="157">
        <v>0.8</v>
      </c>
      <c r="G822" s="43"/>
      <c r="H822" s="173">
        <f t="shared" ref="H822:H825" si="47">F822*ROUND(G822,2)</f>
        <v>0</v>
      </c>
    </row>
    <row r="823" spans="2:8" ht="90">
      <c r="C823" s="41" t="s">
        <v>276</v>
      </c>
      <c r="D823" s="42" t="s">
        <v>277</v>
      </c>
      <c r="E823" s="41" t="s">
        <v>56</v>
      </c>
      <c r="F823" s="157">
        <v>0.4</v>
      </c>
      <c r="G823" s="43"/>
      <c r="H823" s="173">
        <f t="shared" si="47"/>
        <v>0</v>
      </c>
    </row>
    <row r="824" spans="2:8" ht="75">
      <c r="C824" s="41" t="s">
        <v>257</v>
      </c>
      <c r="D824" s="42" t="s">
        <v>258</v>
      </c>
      <c r="E824" s="41" t="s">
        <v>56</v>
      </c>
      <c r="F824" s="157">
        <v>1.5</v>
      </c>
      <c r="G824" s="43"/>
      <c r="H824" s="173">
        <f t="shared" si="47"/>
        <v>0</v>
      </c>
    </row>
    <row r="825" spans="2:8" ht="60">
      <c r="C825" s="37" t="s">
        <v>259</v>
      </c>
      <c r="D825" s="38" t="s">
        <v>260</v>
      </c>
      <c r="E825" s="37" t="s">
        <v>56</v>
      </c>
      <c r="F825" s="158">
        <v>1.1000000000000001</v>
      </c>
      <c r="G825" s="39"/>
      <c r="H825" s="173">
        <f t="shared" si="47"/>
        <v>0</v>
      </c>
    </row>
    <row r="826" spans="2:8">
      <c r="G826" s="40" t="s">
        <v>1</v>
      </c>
      <c r="H826" s="176">
        <f>SUM(H822:H825)</f>
        <v>0</v>
      </c>
    </row>
    <row r="827" spans="2:8">
      <c r="G827" s="40" t="s">
        <v>2</v>
      </c>
      <c r="H827" s="176">
        <f>H826*0.22</f>
        <v>0</v>
      </c>
    </row>
    <row r="828" spans="2:8">
      <c r="G828" s="40" t="s">
        <v>3</v>
      </c>
      <c r="H828" s="176">
        <f>H826+H827</f>
        <v>0</v>
      </c>
    </row>
    <row r="829" spans="2:8">
      <c r="B829" s="30" t="s">
        <v>488</v>
      </c>
      <c r="H829" s="177"/>
    </row>
    <row r="830" spans="2:8" ht="75">
      <c r="C830" s="37" t="s">
        <v>423</v>
      </c>
      <c r="D830" s="38" t="s">
        <v>424</v>
      </c>
      <c r="E830" s="37" t="s">
        <v>56</v>
      </c>
      <c r="F830" s="158">
        <v>0.8</v>
      </c>
      <c r="G830" s="39"/>
      <c r="H830" s="173">
        <f t="shared" ref="H830" si="48">F830*ROUND(G830,2)</f>
        <v>0</v>
      </c>
    </row>
    <row r="831" spans="2:8">
      <c r="G831" s="40" t="s">
        <v>1</v>
      </c>
      <c r="H831" s="176">
        <f>SUM(H830:H830)</f>
        <v>0</v>
      </c>
    </row>
    <row r="832" spans="2:8">
      <c r="G832" s="40" t="s">
        <v>2</v>
      </c>
      <c r="H832" s="176">
        <f>H831*0.22</f>
        <v>0</v>
      </c>
    </row>
    <row r="833" spans="2:9">
      <c r="G833" s="40" t="s">
        <v>3</v>
      </c>
      <c r="H833" s="176">
        <f>H831+H832</f>
        <v>0</v>
      </c>
    </row>
    <row r="834" spans="2:9">
      <c r="B834" s="30" t="s">
        <v>489</v>
      </c>
      <c r="H834" s="177"/>
    </row>
    <row r="835" spans="2:9" ht="60">
      <c r="C835" s="37" t="s">
        <v>282</v>
      </c>
      <c r="D835" s="38" t="s">
        <v>283</v>
      </c>
      <c r="E835" s="37" t="s">
        <v>37</v>
      </c>
      <c r="F835" s="158">
        <v>6</v>
      </c>
      <c r="G835" s="39"/>
      <c r="H835" s="173">
        <f t="shared" ref="H835" si="49">F835*ROUND(G835,2)</f>
        <v>0</v>
      </c>
    </row>
    <row r="836" spans="2:9">
      <c r="G836" s="40" t="s">
        <v>1</v>
      </c>
      <c r="H836" s="176">
        <f>SUM(H835:H835)</f>
        <v>0</v>
      </c>
    </row>
    <row r="837" spans="2:9">
      <c r="G837" s="40" t="s">
        <v>2</v>
      </c>
      <c r="H837" s="176">
        <f>H836*0.22</f>
        <v>0</v>
      </c>
    </row>
    <row r="838" spans="2:9">
      <c r="G838" s="40" t="s">
        <v>3</v>
      </c>
      <c r="H838" s="176">
        <f>H836+H837</f>
        <v>0</v>
      </c>
    </row>
    <row r="839" spans="2:9">
      <c r="B839" s="57" t="s">
        <v>490</v>
      </c>
      <c r="C839" s="57"/>
      <c r="H839" s="177"/>
    </row>
    <row r="840" spans="2:9">
      <c r="B840" s="30" t="s">
        <v>491</v>
      </c>
      <c r="H840" s="177"/>
    </row>
    <row r="841" spans="2:9" ht="105">
      <c r="C841" s="41" t="s">
        <v>175</v>
      </c>
      <c r="D841" s="42" t="s">
        <v>176</v>
      </c>
      <c r="E841" s="41" t="s">
        <v>177</v>
      </c>
      <c r="F841" s="157">
        <v>150</v>
      </c>
      <c r="G841" s="43">
        <v>45</v>
      </c>
      <c r="H841" s="175">
        <f>F841*G841</f>
        <v>6750</v>
      </c>
      <c r="I841" s="497" t="s">
        <v>721</v>
      </c>
    </row>
    <row r="842" spans="2:9" ht="30">
      <c r="C842" s="41" t="s">
        <v>184</v>
      </c>
      <c r="D842" s="42" t="s">
        <v>185</v>
      </c>
      <c r="E842" s="41" t="s">
        <v>20</v>
      </c>
      <c r="F842" s="157">
        <v>1</v>
      </c>
      <c r="G842" s="43"/>
      <c r="H842" s="173">
        <f t="shared" ref="H842" si="50">F842*ROUND(G842,2)</f>
        <v>0</v>
      </c>
      <c r="I842" s="497"/>
    </row>
    <row r="843" spans="2:9">
      <c r="C843" s="41" t="s">
        <v>178</v>
      </c>
      <c r="D843" s="42" t="s">
        <v>179</v>
      </c>
      <c r="E843" s="41" t="s">
        <v>20</v>
      </c>
      <c r="F843" s="157">
        <v>1</v>
      </c>
      <c r="G843" s="43">
        <v>3000</v>
      </c>
      <c r="H843" s="175">
        <f>F843*G843</f>
        <v>3000</v>
      </c>
      <c r="I843" s="497" t="s">
        <v>721</v>
      </c>
    </row>
    <row r="844" spans="2:9" ht="30">
      <c r="C844" s="37" t="s">
        <v>186</v>
      </c>
      <c r="D844" s="38" t="s">
        <v>187</v>
      </c>
      <c r="E844" s="37" t="s">
        <v>20</v>
      </c>
      <c r="F844" s="158">
        <v>1</v>
      </c>
      <c r="G844" s="39"/>
      <c r="H844" s="545">
        <f>F844*G844</f>
        <v>0</v>
      </c>
      <c r="I844" s="497"/>
    </row>
    <row r="845" spans="2:9">
      <c r="G845" s="40" t="s">
        <v>1</v>
      </c>
      <c r="H845" s="176">
        <f>SUM(H841:H844)</f>
        <v>9750</v>
      </c>
    </row>
    <row r="846" spans="2:9">
      <c r="G846" s="40" t="s">
        <v>2</v>
      </c>
      <c r="H846" s="176">
        <f>H845*0.22</f>
        <v>2145</v>
      </c>
    </row>
    <row r="847" spans="2:9">
      <c r="G847" s="40" t="s">
        <v>3</v>
      </c>
      <c r="H847" s="176">
        <f>H845+H846</f>
        <v>11895</v>
      </c>
    </row>
    <row r="850" spans="3:8" ht="15.75" thickBot="1">
      <c r="C850" s="49"/>
      <c r="D850" s="50"/>
      <c r="E850" s="49"/>
      <c r="F850" s="162"/>
      <c r="G850" s="49"/>
      <c r="H850" s="49"/>
    </row>
    <row r="851" spans="3:8">
      <c r="C851" s="587" t="s">
        <v>725</v>
      </c>
      <c r="D851" s="588"/>
      <c r="E851" s="588"/>
      <c r="F851" s="588"/>
      <c r="G851" s="588"/>
      <c r="H851" s="589"/>
    </row>
    <row r="852" spans="3:8">
      <c r="C852" s="590"/>
      <c r="D852" s="591"/>
      <c r="E852" s="591"/>
      <c r="F852" s="591"/>
      <c r="G852" s="591"/>
      <c r="H852" s="592"/>
    </row>
    <row r="853" spans="3:8" ht="32.25" customHeight="1" thickBot="1">
      <c r="C853" s="593"/>
      <c r="D853" s="594"/>
      <c r="E853" s="594"/>
      <c r="F853" s="594"/>
      <c r="G853" s="594"/>
      <c r="H853" s="595"/>
    </row>
    <row r="854" spans="3:8">
      <c r="C854" s="49"/>
      <c r="D854" s="50"/>
      <c r="E854" s="49"/>
      <c r="F854" s="162"/>
      <c r="G854" s="49"/>
      <c r="H854" s="49"/>
    </row>
    <row r="855" spans="3:8" ht="15.75" thickBot="1">
      <c r="C855" s="49"/>
      <c r="D855" s="50"/>
      <c r="E855" s="49"/>
      <c r="F855" s="162"/>
      <c r="G855" s="49"/>
      <c r="H855" s="49"/>
    </row>
    <row r="856" spans="3:8">
      <c r="C856" s="563" t="s">
        <v>726</v>
      </c>
      <c r="D856" s="564"/>
      <c r="E856" s="564"/>
      <c r="F856" s="564"/>
      <c r="G856" s="564"/>
      <c r="H856" s="596"/>
    </row>
    <row r="857" spans="3:8">
      <c r="C857" s="565"/>
      <c r="D857" s="566"/>
      <c r="E857" s="566"/>
      <c r="F857" s="566"/>
      <c r="G857" s="566"/>
      <c r="H857" s="597"/>
    </row>
    <row r="858" spans="3:8" ht="15.75" thickBot="1">
      <c r="C858" s="567"/>
      <c r="D858" s="568"/>
      <c r="E858" s="568"/>
      <c r="F858" s="568"/>
      <c r="G858" s="568"/>
      <c r="H858" s="598"/>
    </row>
  </sheetData>
  <sheetProtection password="CA57" sheet="1" objects="1" scenarios="1"/>
  <mergeCells count="2">
    <mergeCell ref="C851:H853"/>
    <mergeCell ref="C856:H858"/>
  </mergeCells>
  <pageMargins left="0.70866141732283472" right="0.39370078740157483" top="0.74803149606299213" bottom="0.74803149606299213" header="0.31496062992125984" footer="0.31496062992125984"/>
  <pageSetup paperSize="9" orientation="portrait" r:id="rId1"/>
  <headerFooter>
    <oddFooter>&amp;A&amp;RStran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I22"/>
  <sheetViews>
    <sheetView view="pageLayout" zoomScaleNormal="100" workbookViewId="0">
      <selection activeCell="H19" sqref="H19"/>
    </sheetView>
  </sheetViews>
  <sheetFormatPr defaultRowHeight="15"/>
  <cols>
    <col min="1" max="1" width="1" customWidth="1"/>
    <col min="2" max="2" width="3.42578125" customWidth="1"/>
    <col min="3" max="3" width="7.5703125" style="26" bestFit="1" customWidth="1"/>
    <col min="4" max="4" width="30.140625" style="64" customWidth="1"/>
    <col min="5" max="5" width="5.28515625" bestFit="1" customWidth="1"/>
    <col min="6" max="6" width="6.7109375" bestFit="1" customWidth="1"/>
    <col min="7" max="7" width="11.7109375" bestFit="1" customWidth="1"/>
    <col min="8" max="8" width="11.5703125" bestFit="1" customWidth="1"/>
    <col min="9" max="9" width="6.5703125" style="505" bestFit="1" customWidth="1"/>
  </cols>
  <sheetData>
    <row r="1" spans="1:9" ht="18">
      <c r="A1" s="27"/>
      <c r="B1" s="27" t="s">
        <v>596</v>
      </c>
      <c r="C1" s="27"/>
      <c r="D1" s="27"/>
      <c r="E1" s="27"/>
      <c r="F1" s="27"/>
    </row>
    <row r="3" spans="1:9">
      <c r="B3" s="78" t="s">
        <v>6</v>
      </c>
      <c r="C3" s="79" t="s">
        <v>7</v>
      </c>
      <c r="D3" s="80" t="s">
        <v>0</v>
      </c>
      <c r="E3" s="79" t="s">
        <v>8</v>
      </c>
      <c r="F3" s="78" t="s">
        <v>9</v>
      </c>
      <c r="G3" s="79" t="s">
        <v>10</v>
      </c>
      <c r="H3" s="79" t="s">
        <v>11</v>
      </c>
    </row>
    <row r="4" spans="1:9" ht="18">
      <c r="A4" s="19"/>
      <c r="B4" s="4" t="s">
        <v>492</v>
      </c>
      <c r="C4" s="5"/>
      <c r="D4" s="63"/>
      <c r="E4" s="5"/>
      <c r="F4" s="4"/>
      <c r="G4" s="5"/>
      <c r="H4" s="5"/>
    </row>
    <row r="5" spans="1:9" ht="15.75">
      <c r="A5" s="76"/>
      <c r="B5" s="4" t="s">
        <v>493</v>
      </c>
      <c r="C5" s="5"/>
      <c r="D5" s="63"/>
      <c r="E5" s="5"/>
      <c r="F5" s="4"/>
      <c r="G5" s="5"/>
      <c r="H5" s="5"/>
    </row>
    <row r="6" spans="1:9" ht="38.25">
      <c r="A6" s="20"/>
      <c r="B6" s="4"/>
      <c r="C6" s="5" t="s">
        <v>494</v>
      </c>
      <c r="D6" s="75" t="s">
        <v>495</v>
      </c>
      <c r="E6" s="5" t="s">
        <v>496</v>
      </c>
      <c r="F6" s="4">
        <v>200</v>
      </c>
      <c r="G6" s="5">
        <v>140</v>
      </c>
      <c r="H6" s="68">
        <f>F6*G6</f>
        <v>28000</v>
      </c>
      <c r="I6" s="506" t="s">
        <v>721</v>
      </c>
    </row>
    <row r="7" spans="1:9" ht="25.5">
      <c r="A7" s="20"/>
      <c r="B7" s="4"/>
      <c r="C7" s="5" t="s">
        <v>497</v>
      </c>
      <c r="D7" s="75" t="s">
        <v>498</v>
      </c>
      <c r="E7" s="5" t="s">
        <v>496</v>
      </c>
      <c r="F7" s="4">
        <v>150</v>
      </c>
      <c r="G7" s="5">
        <v>70</v>
      </c>
      <c r="H7" s="68">
        <f>F7*G7</f>
        <v>10500</v>
      </c>
      <c r="I7" s="506" t="s">
        <v>721</v>
      </c>
    </row>
    <row r="8" spans="1:9" ht="76.5">
      <c r="A8" s="20"/>
      <c r="B8" s="4"/>
      <c r="C8" s="5" t="s">
        <v>499</v>
      </c>
      <c r="D8" s="75" t="s">
        <v>500</v>
      </c>
      <c r="E8" s="5" t="s">
        <v>20</v>
      </c>
      <c r="F8" s="4">
        <v>1</v>
      </c>
      <c r="G8" s="5">
        <v>5000</v>
      </c>
      <c r="H8" s="68">
        <f>F8*G8</f>
        <v>5000</v>
      </c>
      <c r="I8" s="506" t="s">
        <v>721</v>
      </c>
    </row>
    <row r="9" spans="1:9" ht="38.25">
      <c r="A9" s="24"/>
      <c r="B9" s="4"/>
      <c r="C9" s="5" t="s">
        <v>501</v>
      </c>
      <c r="D9" s="75" t="s">
        <v>502</v>
      </c>
      <c r="E9" s="5" t="s">
        <v>503</v>
      </c>
      <c r="F9" s="4">
        <v>1</v>
      </c>
      <c r="G9" s="5">
        <v>5000</v>
      </c>
      <c r="H9" s="68">
        <f>F9*G9</f>
        <v>5000</v>
      </c>
      <c r="I9" s="506" t="s">
        <v>721</v>
      </c>
    </row>
    <row r="10" spans="1:9">
      <c r="A10" s="20"/>
      <c r="B10" s="13"/>
      <c r="C10" s="14"/>
      <c r="D10" s="65"/>
      <c r="E10" s="14"/>
      <c r="F10" s="15"/>
      <c r="G10" s="5" t="s">
        <v>1</v>
      </c>
      <c r="H10" s="546">
        <f>SUM(H6:H9)</f>
        <v>48500</v>
      </c>
    </row>
    <row r="11" spans="1:9">
      <c r="A11" s="20"/>
      <c r="B11" s="7"/>
      <c r="C11" s="6"/>
      <c r="D11" s="66"/>
      <c r="E11" s="6"/>
      <c r="F11" s="67"/>
      <c r="G11" s="5" t="s">
        <v>2</v>
      </c>
      <c r="H11" s="546">
        <f>H10*0.22</f>
        <v>10670</v>
      </c>
    </row>
    <row r="12" spans="1:9">
      <c r="A12" s="20"/>
      <c r="B12" s="7"/>
      <c r="C12" s="6"/>
      <c r="D12" s="66"/>
      <c r="E12" s="6"/>
      <c r="F12" s="77" t="s">
        <v>579</v>
      </c>
      <c r="G12" s="17" t="s">
        <v>3</v>
      </c>
      <c r="H12" s="547">
        <f>H10+H11</f>
        <v>59170</v>
      </c>
      <c r="I12" s="506" t="s">
        <v>721</v>
      </c>
    </row>
    <row r="13" spans="1:9">
      <c r="A13" s="20"/>
      <c r="B13" s="20"/>
      <c r="C13" s="21"/>
      <c r="D13" s="62"/>
      <c r="E13" s="22"/>
      <c r="F13" s="25"/>
      <c r="G13" s="25"/>
    </row>
    <row r="14" spans="1:9" ht="15.75" thickBot="1">
      <c r="A14" s="20"/>
      <c r="B14" s="20"/>
      <c r="C14" s="21"/>
      <c r="D14" s="62"/>
      <c r="E14" s="22"/>
      <c r="F14" s="25"/>
      <c r="G14" s="25"/>
    </row>
    <row r="15" spans="1:9">
      <c r="B15" s="587" t="s">
        <v>725</v>
      </c>
      <c r="C15" s="588"/>
      <c r="D15" s="588"/>
      <c r="E15" s="588"/>
      <c r="F15" s="588"/>
      <c r="G15" s="589"/>
    </row>
    <row r="16" spans="1:9">
      <c r="B16" s="590"/>
      <c r="C16" s="591"/>
      <c r="D16" s="591"/>
      <c r="E16" s="591"/>
      <c r="F16" s="591"/>
      <c r="G16" s="592"/>
    </row>
    <row r="17" spans="2:7" ht="25.5" customHeight="1" thickBot="1">
      <c r="B17" s="593"/>
      <c r="C17" s="594"/>
      <c r="D17" s="594"/>
      <c r="E17" s="594"/>
      <c r="F17" s="594"/>
      <c r="G17" s="595"/>
    </row>
    <row r="18" spans="2:7">
      <c r="B18" s="49"/>
      <c r="C18" s="50"/>
      <c r="D18" s="49"/>
      <c r="E18" s="49"/>
      <c r="F18" s="49"/>
      <c r="G18" s="49"/>
    </row>
    <row r="19" spans="2:7" ht="15.75" thickBot="1">
      <c r="B19" s="49"/>
      <c r="C19" s="50"/>
      <c r="D19" s="49"/>
      <c r="E19" s="49"/>
      <c r="F19" s="49"/>
      <c r="G19" s="49"/>
    </row>
    <row r="20" spans="2:7">
      <c r="B20" s="563" t="s">
        <v>727</v>
      </c>
      <c r="C20" s="564"/>
      <c r="D20" s="564"/>
      <c r="E20" s="564"/>
      <c r="F20" s="564"/>
      <c r="G20" s="596"/>
    </row>
    <row r="21" spans="2:7">
      <c r="B21" s="565"/>
      <c r="C21" s="566"/>
      <c r="D21" s="566"/>
      <c r="E21" s="566"/>
      <c r="F21" s="566"/>
      <c r="G21" s="597"/>
    </row>
    <row r="22" spans="2:7" ht="15.75" thickBot="1">
      <c r="B22" s="567"/>
      <c r="C22" s="568"/>
      <c r="D22" s="568"/>
      <c r="E22" s="568"/>
      <c r="F22" s="568"/>
      <c r="G22" s="598"/>
    </row>
  </sheetData>
  <sheetProtection password="CA57" sheet="1" objects="1" scenarios="1"/>
  <mergeCells count="2">
    <mergeCell ref="B15:G17"/>
    <mergeCell ref="B20:G22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J172"/>
  <sheetViews>
    <sheetView view="pageLayout" topLeftCell="A32" zoomScaleNormal="100" workbookViewId="0">
      <selection activeCell="G30" sqref="G30"/>
    </sheetView>
  </sheetViews>
  <sheetFormatPr defaultRowHeight="12.75"/>
  <cols>
    <col min="1" max="1" width="3.28515625" style="224" customWidth="1"/>
    <col min="2" max="2" width="3.7109375" style="293" customWidth="1"/>
    <col min="3" max="3" width="36.85546875" style="292" customWidth="1"/>
    <col min="4" max="4" width="6.28515625" style="294" customWidth="1"/>
    <col min="5" max="5" width="6.7109375" style="295" bestFit="1" customWidth="1"/>
    <col min="6" max="6" width="11.28515625" style="296" customWidth="1"/>
    <col min="7" max="7" width="12" style="296" bestFit="1" customWidth="1"/>
    <col min="8" max="8" width="6.5703125" style="224" bestFit="1" customWidth="1"/>
    <col min="9" max="9" width="12" style="224" bestFit="1" customWidth="1"/>
    <col min="10" max="16384" width="9.140625" style="224"/>
  </cols>
  <sheetData>
    <row r="1" spans="1:9" s="201" customFormat="1" ht="15">
      <c r="A1" s="198"/>
      <c r="B1" s="198"/>
      <c r="C1" s="198"/>
      <c r="D1" s="198"/>
      <c r="E1" s="199"/>
      <c r="F1" s="198"/>
      <c r="G1" s="200"/>
    </row>
    <row r="2" spans="1:9" s="205" customFormat="1" ht="18">
      <c r="A2" s="168" t="s">
        <v>504</v>
      </c>
      <c r="B2" s="168"/>
      <c r="C2" s="168"/>
      <c r="D2" s="202"/>
      <c r="E2" s="203"/>
      <c r="F2" s="202"/>
      <c r="G2" s="204">
        <f>G18+G54+G112+G132</f>
        <v>3250</v>
      </c>
      <c r="I2" s="206"/>
    </row>
    <row r="3" spans="1:9" s="201" customFormat="1" ht="15">
      <c r="A3" s="207"/>
      <c r="B3" s="208"/>
      <c r="C3" s="208"/>
      <c r="D3" s="208"/>
      <c r="E3" s="209"/>
      <c r="F3" s="208"/>
      <c r="G3" s="210"/>
    </row>
    <row r="4" spans="1:9" s="201" customFormat="1" ht="18.75" customHeight="1">
      <c r="A4" s="211" t="s">
        <v>509</v>
      </c>
      <c r="B4" s="212" t="s">
        <v>510</v>
      </c>
      <c r="C4" s="213" t="s">
        <v>0</v>
      </c>
      <c r="D4" s="213" t="s">
        <v>511</v>
      </c>
      <c r="E4" s="214" t="s">
        <v>9</v>
      </c>
      <c r="F4" s="213" t="s">
        <v>10</v>
      </c>
      <c r="G4" s="213" t="s">
        <v>512</v>
      </c>
    </row>
    <row r="5" spans="1:9" s="221" customFormat="1">
      <c r="A5" s="215"/>
      <c r="B5" s="216"/>
      <c r="C5" s="217"/>
      <c r="D5" s="218"/>
      <c r="E5" s="219"/>
      <c r="F5" s="220"/>
      <c r="G5" s="220"/>
    </row>
    <row r="6" spans="1:9" s="221" customFormat="1">
      <c r="A6" s="222">
        <v>1.1000000000000001</v>
      </c>
      <c r="B6" s="223" t="s">
        <v>505</v>
      </c>
      <c r="C6" s="185"/>
      <c r="D6" s="185"/>
      <c r="E6" s="332"/>
      <c r="F6" s="185"/>
      <c r="G6" s="223"/>
    </row>
    <row r="7" spans="1:9" s="221" customFormat="1">
      <c r="A7" s="224"/>
      <c r="B7" s="225"/>
      <c r="C7" s="376"/>
      <c r="D7" s="377"/>
      <c r="E7" s="378"/>
      <c r="F7" s="379"/>
      <c r="G7" s="226"/>
    </row>
    <row r="8" spans="1:9" s="221" customFormat="1" ht="15">
      <c r="A8" s="227"/>
      <c r="B8" s="228">
        <f>COUNT($B$6:B7)+1</f>
        <v>1</v>
      </c>
      <c r="C8" s="316" t="s">
        <v>513</v>
      </c>
      <c r="D8" s="317" t="s">
        <v>514</v>
      </c>
      <c r="E8" s="318">
        <v>858</v>
      </c>
      <c r="F8" s="229"/>
      <c r="G8" s="173">
        <f t="shared" ref="G8:G16" si="0">E8*ROUND(F8,2)</f>
        <v>0</v>
      </c>
    </row>
    <row r="9" spans="1:9" s="221" customFormat="1">
      <c r="A9" s="230"/>
      <c r="B9" s="228"/>
      <c r="C9" s="316"/>
      <c r="D9" s="317"/>
      <c r="E9" s="318"/>
      <c r="F9" s="229"/>
      <c r="G9" s="180"/>
    </row>
    <row r="10" spans="1:9" s="221" customFormat="1" ht="25.5">
      <c r="A10" s="227"/>
      <c r="B10" s="228">
        <f>COUNT($B$6:B9)+1</f>
        <v>2</v>
      </c>
      <c r="C10" s="316" t="s">
        <v>515</v>
      </c>
      <c r="D10" s="317" t="s">
        <v>516</v>
      </c>
      <c r="E10" s="319">
        <v>40</v>
      </c>
      <c r="F10" s="229"/>
      <c r="G10" s="173">
        <f t="shared" si="0"/>
        <v>0</v>
      </c>
    </row>
    <row r="11" spans="1:9" s="221" customFormat="1" ht="15">
      <c r="A11" s="227"/>
      <c r="B11" s="228"/>
      <c r="C11" s="320"/>
      <c r="D11" s="317"/>
      <c r="E11" s="319"/>
      <c r="F11" s="229"/>
      <c r="G11" s="173">
        <f t="shared" si="0"/>
        <v>0</v>
      </c>
    </row>
    <row r="12" spans="1:9" s="221" customFormat="1" ht="25.5">
      <c r="A12" s="227"/>
      <c r="B12" s="228">
        <f>COUNT($B$6:B11)+1</f>
        <v>3</v>
      </c>
      <c r="C12" s="316" t="s">
        <v>517</v>
      </c>
      <c r="D12" s="320"/>
      <c r="E12" s="321"/>
      <c r="F12" s="231"/>
      <c r="G12" s="173">
        <f t="shared" si="0"/>
        <v>0</v>
      </c>
    </row>
    <row r="13" spans="1:9" s="221" customFormat="1" ht="15">
      <c r="A13" s="227"/>
      <c r="B13" s="228"/>
      <c r="C13" s="322" t="s">
        <v>518</v>
      </c>
      <c r="D13" s="317" t="s">
        <v>514</v>
      </c>
      <c r="E13" s="323">
        <v>360</v>
      </c>
      <c r="F13" s="232"/>
      <c r="G13" s="173">
        <f t="shared" si="0"/>
        <v>0</v>
      </c>
    </row>
    <row r="14" spans="1:9" s="221" customFormat="1" ht="15">
      <c r="A14" s="227"/>
      <c r="B14" s="228"/>
      <c r="C14" s="322" t="s">
        <v>519</v>
      </c>
      <c r="D14" s="317" t="s">
        <v>514</v>
      </c>
      <c r="E14" s="323">
        <v>80</v>
      </c>
      <c r="F14" s="232"/>
      <c r="G14" s="173">
        <f t="shared" si="0"/>
        <v>0</v>
      </c>
    </row>
    <row r="15" spans="1:9" ht="15">
      <c r="A15" s="227"/>
      <c r="B15" s="228"/>
      <c r="C15" s="320"/>
      <c r="D15" s="317"/>
      <c r="E15" s="319"/>
      <c r="F15" s="229"/>
      <c r="G15" s="173">
        <f t="shared" si="0"/>
        <v>0</v>
      </c>
    </row>
    <row r="16" spans="1:9" ht="51">
      <c r="A16" s="227"/>
      <c r="B16" s="228">
        <f>COUNT($B$6:B15)+1</f>
        <v>4</v>
      </c>
      <c r="C16" s="316" t="s">
        <v>520</v>
      </c>
      <c r="D16" s="317" t="s">
        <v>514</v>
      </c>
      <c r="E16" s="323">
        <v>100</v>
      </c>
      <c r="F16" s="232"/>
      <c r="G16" s="173">
        <f t="shared" si="0"/>
        <v>0</v>
      </c>
    </row>
    <row r="17" spans="1:8">
      <c r="A17" s="227"/>
      <c r="B17" s="233"/>
      <c r="C17" s="324"/>
      <c r="D17" s="325"/>
      <c r="E17" s="326"/>
      <c r="F17" s="181"/>
      <c r="G17" s="181"/>
    </row>
    <row r="18" spans="1:8">
      <c r="A18" s="235"/>
      <c r="B18" s="236"/>
      <c r="C18" s="599" t="s">
        <v>521</v>
      </c>
      <c r="D18" s="599"/>
      <c r="E18" s="599"/>
      <c r="F18" s="599"/>
      <c r="G18" s="182">
        <f>SUM(G8:G16)</f>
        <v>0</v>
      </c>
    </row>
    <row r="19" spans="1:8" ht="13.5" thickBot="1">
      <c r="A19" s="227"/>
      <c r="B19" s="233"/>
      <c r="C19" s="327"/>
      <c r="D19" s="327"/>
      <c r="E19" s="328"/>
      <c r="F19" s="327" t="s">
        <v>2</v>
      </c>
      <c r="G19" s="183">
        <f>G18*0.22</f>
        <v>0</v>
      </c>
    </row>
    <row r="20" spans="1:8" ht="13.5" thickBot="1">
      <c r="A20" s="238"/>
      <c r="B20" s="239"/>
      <c r="C20" s="329"/>
      <c r="D20" s="329"/>
      <c r="E20" s="330"/>
      <c r="F20" s="331" t="s">
        <v>3</v>
      </c>
      <c r="G20" s="184">
        <f>G18+G19</f>
        <v>0</v>
      </c>
    </row>
    <row r="21" spans="1:8">
      <c r="A21" s="227"/>
      <c r="B21" s="241"/>
      <c r="C21" s="329"/>
      <c r="D21" s="329"/>
      <c r="E21" s="330"/>
      <c r="F21" s="329"/>
      <c r="G21" s="183"/>
    </row>
    <row r="22" spans="1:8" s="221" customFormat="1">
      <c r="A22" s="222">
        <v>1.2</v>
      </c>
      <c r="B22" s="223" t="s">
        <v>506</v>
      </c>
      <c r="C22" s="185"/>
      <c r="D22" s="185"/>
      <c r="E22" s="332"/>
      <c r="F22" s="185"/>
      <c r="G22" s="185"/>
    </row>
    <row r="23" spans="1:8" s="221" customFormat="1">
      <c r="A23" s="227"/>
      <c r="B23" s="241"/>
      <c r="C23" s="333"/>
      <c r="D23" s="334"/>
      <c r="E23" s="326"/>
      <c r="F23" s="181"/>
      <c r="G23" s="186"/>
    </row>
    <row r="24" spans="1:8" s="221" customFormat="1" ht="25.5">
      <c r="A24" s="242"/>
      <c r="B24" s="228">
        <f>COUNT($B$22:B23)+1</f>
        <v>1</v>
      </c>
      <c r="C24" s="316" t="s">
        <v>522</v>
      </c>
      <c r="D24" s="317" t="s">
        <v>523</v>
      </c>
      <c r="E24" s="335">
        <v>55</v>
      </c>
      <c r="F24" s="229"/>
      <c r="G24" s="173">
        <f t="shared" ref="G24:G52" si="1">E24*ROUND(F24,2)</f>
        <v>0</v>
      </c>
    </row>
    <row r="25" spans="1:8" s="221" customFormat="1" ht="15">
      <c r="A25" s="242"/>
      <c r="B25" s="228"/>
      <c r="C25" s="316"/>
      <c r="D25" s="317"/>
      <c r="E25" s="335"/>
      <c r="F25" s="229"/>
      <c r="G25" s="173"/>
    </row>
    <row r="26" spans="1:8" ht="51">
      <c r="A26" s="242"/>
      <c r="B26" s="228">
        <f>COUNT($B$22:B25)+1</f>
        <v>2</v>
      </c>
      <c r="C26" s="316" t="s">
        <v>524</v>
      </c>
      <c r="D26" s="317" t="s">
        <v>523</v>
      </c>
      <c r="E26" s="335">
        <v>165</v>
      </c>
      <c r="F26" s="229"/>
      <c r="G26" s="178">
        <f t="shared" si="1"/>
        <v>0</v>
      </c>
      <c r="H26" s="507" t="s">
        <v>720</v>
      </c>
    </row>
    <row r="27" spans="1:8" ht="15">
      <c r="A27" s="242"/>
      <c r="B27" s="228"/>
      <c r="C27" s="316"/>
      <c r="D27" s="317"/>
      <c r="E27" s="335"/>
      <c r="F27" s="229"/>
      <c r="G27" s="173"/>
    </row>
    <row r="28" spans="1:8" ht="51">
      <c r="A28" s="242"/>
      <c r="B28" s="228">
        <f>COUNT($B$22:B27)+1</f>
        <v>3</v>
      </c>
      <c r="C28" s="316" t="s">
        <v>525</v>
      </c>
      <c r="D28" s="317" t="s">
        <v>523</v>
      </c>
      <c r="E28" s="335">
        <f>1700-E26-E30+147</f>
        <v>1663</v>
      </c>
      <c r="F28" s="229"/>
      <c r="G28" s="178">
        <f t="shared" si="1"/>
        <v>0</v>
      </c>
      <c r="H28" s="507" t="s">
        <v>720</v>
      </c>
    </row>
    <row r="29" spans="1:8" ht="15">
      <c r="A29" s="242"/>
      <c r="B29" s="228"/>
      <c r="C29" s="316"/>
      <c r="D29" s="317"/>
      <c r="E29" s="335"/>
      <c r="F29" s="229"/>
      <c r="G29" s="173"/>
    </row>
    <row r="30" spans="1:8" s="227" customFormat="1" ht="63.75">
      <c r="A30" s="242"/>
      <c r="B30" s="228">
        <f>COUNT($B$22:B29)+1</f>
        <v>4</v>
      </c>
      <c r="C30" s="316" t="s">
        <v>526</v>
      </c>
      <c r="D30" s="317" t="s">
        <v>523</v>
      </c>
      <c r="E30" s="335">
        <f>0.5*(SUM(E102:E104))</f>
        <v>19</v>
      </c>
      <c r="F30" s="229"/>
      <c r="G30" s="178">
        <f t="shared" si="1"/>
        <v>0</v>
      </c>
      <c r="H30" s="507" t="s">
        <v>720</v>
      </c>
    </row>
    <row r="31" spans="1:8" s="230" customFormat="1" ht="15">
      <c r="A31" s="242"/>
      <c r="B31" s="228"/>
      <c r="C31" s="316"/>
      <c r="D31" s="317"/>
      <c r="E31" s="335"/>
      <c r="F31" s="229"/>
      <c r="G31" s="173"/>
    </row>
    <row r="32" spans="1:8" s="227" customFormat="1" ht="51">
      <c r="A32" s="242"/>
      <c r="B32" s="228">
        <f>COUNT($B$22:B31)+1</f>
        <v>5</v>
      </c>
      <c r="C32" s="316" t="s">
        <v>527</v>
      </c>
      <c r="D32" s="317" t="s">
        <v>523</v>
      </c>
      <c r="E32" s="335">
        <v>10</v>
      </c>
      <c r="F32" s="229"/>
      <c r="G32" s="178">
        <f t="shared" si="1"/>
        <v>0</v>
      </c>
      <c r="H32" s="507" t="s">
        <v>720</v>
      </c>
    </row>
    <row r="33" spans="1:9" s="227" customFormat="1" ht="15">
      <c r="A33" s="242"/>
      <c r="B33" s="228"/>
      <c r="C33" s="316"/>
      <c r="D33" s="317"/>
      <c r="E33" s="335"/>
      <c r="F33" s="229"/>
      <c r="G33" s="173"/>
    </row>
    <row r="34" spans="1:9" s="227" customFormat="1" ht="51">
      <c r="A34" s="242"/>
      <c r="B34" s="228">
        <f>COUNT($B$22:B33)+1</f>
        <v>6</v>
      </c>
      <c r="C34" s="316" t="s">
        <v>528</v>
      </c>
      <c r="D34" s="317" t="s">
        <v>523</v>
      </c>
      <c r="E34" s="335">
        <v>30</v>
      </c>
      <c r="F34" s="229"/>
      <c r="G34" s="173">
        <f t="shared" si="1"/>
        <v>0</v>
      </c>
      <c r="H34" s="507" t="s">
        <v>720</v>
      </c>
    </row>
    <row r="35" spans="1:9" s="227" customFormat="1" ht="15">
      <c r="A35" s="242"/>
      <c r="B35" s="228"/>
      <c r="C35" s="316"/>
      <c r="D35" s="317"/>
      <c r="E35" s="335"/>
      <c r="F35" s="229"/>
      <c r="G35" s="173"/>
    </row>
    <row r="36" spans="1:9" s="227" customFormat="1" ht="25.5">
      <c r="A36" s="242"/>
      <c r="B36" s="228">
        <f>COUNT($B$22:B35)+1</f>
        <v>7</v>
      </c>
      <c r="C36" s="316" t="s">
        <v>529</v>
      </c>
      <c r="D36" s="317" t="s">
        <v>514</v>
      </c>
      <c r="E36" s="335">
        <v>170</v>
      </c>
      <c r="F36" s="229"/>
      <c r="G36" s="173">
        <f t="shared" si="1"/>
        <v>0</v>
      </c>
    </row>
    <row r="37" spans="1:9" s="227" customFormat="1" ht="15">
      <c r="A37" s="242"/>
      <c r="B37" s="228"/>
      <c r="C37" s="316"/>
      <c r="D37" s="317"/>
      <c r="E37" s="335"/>
      <c r="F37" s="229"/>
      <c r="G37" s="173"/>
    </row>
    <row r="38" spans="1:9" s="227" customFormat="1" ht="38.25">
      <c r="A38" s="242"/>
      <c r="B38" s="228">
        <f>COUNT($B$22:B37)+1</f>
        <v>8</v>
      </c>
      <c r="C38" s="316" t="s">
        <v>530</v>
      </c>
      <c r="D38" s="317" t="s">
        <v>531</v>
      </c>
      <c r="E38" s="335">
        <v>10</v>
      </c>
      <c r="F38" s="229"/>
      <c r="G38" s="173">
        <f t="shared" si="1"/>
        <v>0</v>
      </c>
    </row>
    <row r="39" spans="1:9" s="227" customFormat="1" ht="15">
      <c r="A39" s="242"/>
      <c r="B39" s="228"/>
      <c r="C39" s="316"/>
      <c r="D39" s="317"/>
      <c r="E39" s="335"/>
      <c r="F39" s="229"/>
      <c r="G39" s="173"/>
      <c r="I39" s="242"/>
    </row>
    <row r="40" spans="1:9" s="227" customFormat="1" ht="25.5">
      <c r="A40" s="242"/>
      <c r="B40" s="228">
        <f>COUNT($B$22:B39)+1</f>
        <v>9</v>
      </c>
      <c r="C40" s="316" t="s">
        <v>532</v>
      </c>
      <c r="D40" s="317" t="s">
        <v>533</v>
      </c>
      <c r="E40" s="335">
        <v>780</v>
      </c>
      <c r="F40" s="229"/>
      <c r="G40" s="173">
        <f t="shared" si="1"/>
        <v>0</v>
      </c>
      <c r="I40" s="242"/>
    </row>
    <row r="41" spans="1:9" s="227" customFormat="1" ht="15">
      <c r="A41" s="243"/>
      <c r="B41" s="228"/>
      <c r="C41" s="316"/>
      <c r="D41" s="336"/>
      <c r="E41" s="337"/>
      <c r="F41" s="229"/>
      <c r="G41" s="173"/>
      <c r="I41" s="242"/>
    </row>
    <row r="42" spans="1:9" s="227" customFormat="1" ht="51">
      <c r="A42" s="244"/>
      <c r="B42" s="228">
        <f>COUNT($B$22:B41)+1</f>
        <v>10</v>
      </c>
      <c r="C42" s="316" t="s">
        <v>534</v>
      </c>
      <c r="D42" s="317" t="s">
        <v>523</v>
      </c>
      <c r="E42" s="338">
        <v>132</v>
      </c>
      <c r="F42" s="229"/>
      <c r="G42" s="173">
        <f t="shared" si="1"/>
        <v>0</v>
      </c>
      <c r="I42" s="242"/>
    </row>
    <row r="43" spans="1:9" s="227" customFormat="1" ht="15">
      <c r="A43" s="243"/>
      <c r="B43" s="228"/>
      <c r="C43" s="316"/>
      <c r="D43" s="336"/>
      <c r="E43" s="337"/>
      <c r="F43" s="229"/>
      <c r="G43" s="173"/>
      <c r="I43" s="242"/>
    </row>
    <row r="44" spans="1:9" s="242" customFormat="1" ht="63.75">
      <c r="A44" s="244"/>
      <c r="B44" s="228">
        <f>COUNT($B$22:B43)+1</f>
        <v>11</v>
      </c>
      <c r="C44" s="316" t="s">
        <v>535</v>
      </c>
      <c r="D44" s="317" t="s">
        <v>523</v>
      </c>
      <c r="E44" s="338">
        <v>350</v>
      </c>
      <c r="F44" s="229"/>
      <c r="G44" s="173">
        <f t="shared" si="1"/>
        <v>0</v>
      </c>
    </row>
    <row r="45" spans="1:9" s="242" customFormat="1">
      <c r="A45" s="243"/>
      <c r="B45" s="228"/>
      <c r="C45" s="316"/>
      <c r="D45" s="336"/>
      <c r="E45" s="337"/>
      <c r="F45" s="229"/>
      <c r="G45" s="180"/>
      <c r="I45" s="243"/>
    </row>
    <row r="46" spans="1:9" s="242" customFormat="1" ht="63.75">
      <c r="B46" s="228">
        <f>COUNT($B$22:B45)+1</f>
        <v>12</v>
      </c>
      <c r="C46" s="316" t="s">
        <v>536</v>
      </c>
      <c r="D46" s="317" t="s">
        <v>523</v>
      </c>
      <c r="E46" s="335">
        <f>E26+E34</f>
        <v>195</v>
      </c>
      <c r="F46" s="229"/>
      <c r="G46" s="178">
        <f t="shared" si="1"/>
        <v>0</v>
      </c>
      <c r="H46" s="507" t="s">
        <v>720</v>
      </c>
      <c r="I46" s="224"/>
    </row>
    <row r="47" spans="1:9" s="242" customFormat="1">
      <c r="B47" s="228"/>
      <c r="C47" s="316"/>
      <c r="D47" s="339"/>
      <c r="E47" s="335"/>
      <c r="F47" s="229"/>
      <c r="G47" s="187"/>
      <c r="I47" s="243"/>
    </row>
    <row r="48" spans="1:9" s="242" customFormat="1" ht="51">
      <c r="A48" s="224"/>
      <c r="B48" s="228">
        <f>COUNT($B$22:B47)+1</f>
        <v>13</v>
      </c>
      <c r="C48" s="316" t="s">
        <v>537</v>
      </c>
      <c r="D48" s="317" t="s">
        <v>523</v>
      </c>
      <c r="E48" s="340">
        <v>550</v>
      </c>
      <c r="F48" s="229"/>
      <c r="G48" s="173">
        <f t="shared" si="1"/>
        <v>0</v>
      </c>
      <c r="I48" s="224"/>
    </row>
    <row r="49" spans="1:10" s="242" customFormat="1">
      <c r="A49" s="224"/>
      <c r="B49" s="228"/>
      <c r="C49" s="316"/>
      <c r="D49" s="317"/>
      <c r="E49" s="340"/>
      <c r="F49" s="229"/>
      <c r="G49" s="180"/>
    </row>
    <row r="50" spans="1:10" s="242" customFormat="1" ht="25.5">
      <c r="B50" s="228">
        <f>COUNT($B$22:B49)+1</f>
        <v>14</v>
      </c>
      <c r="C50" s="316" t="s">
        <v>538</v>
      </c>
      <c r="D50" s="317" t="s">
        <v>523</v>
      </c>
      <c r="E50" s="335">
        <f>E24</f>
        <v>55</v>
      </c>
      <c r="F50" s="229"/>
      <c r="G50" s="173">
        <f t="shared" si="1"/>
        <v>0</v>
      </c>
      <c r="I50" s="224"/>
    </row>
    <row r="51" spans="1:10" s="242" customFormat="1">
      <c r="A51" s="224"/>
      <c r="B51" s="228"/>
      <c r="C51" s="316"/>
      <c r="D51" s="317"/>
      <c r="E51" s="340"/>
      <c r="F51" s="229"/>
      <c r="G51" s="180"/>
    </row>
    <row r="52" spans="1:10" s="242" customFormat="1" ht="15">
      <c r="B52" s="228">
        <f>COUNT($B$22:B51)+1</f>
        <v>15</v>
      </c>
      <c r="C52" s="316" t="s">
        <v>539</v>
      </c>
      <c r="D52" s="317" t="s">
        <v>533</v>
      </c>
      <c r="E52" s="341">
        <f>E50/0.2</f>
        <v>275</v>
      </c>
      <c r="F52" s="229"/>
      <c r="G52" s="173">
        <f t="shared" si="1"/>
        <v>0</v>
      </c>
    </row>
    <row r="53" spans="1:10" s="242" customFormat="1">
      <c r="B53" s="233"/>
      <c r="C53" s="342"/>
      <c r="D53" s="343"/>
      <c r="E53" s="344"/>
      <c r="F53" s="345"/>
      <c r="G53" s="188"/>
    </row>
    <row r="54" spans="1:10" s="242" customFormat="1">
      <c r="A54" s="248"/>
      <c r="B54" s="249"/>
      <c r="C54" s="346"/>
      <c r="D54" s="347"/>
      <c r="E54" s="348"/>
      <c r="F54" s="349" t="s">
        <v>540</v>
      </c>
      <c r="G54" s="182">
        <f>SUM(G24:G52)</f>
        <v>0</v>
      </c>
      <c r="I54" s="250"/>
    </row>
    <row r="55" spans="1:10" s="242" customFormat="1" ht="13.5" thickBot="1">
      <c r="A55" s="251"/>
      <c r="B55" s="252"/>
      <c r="C55" s="350"/>
      <c r="D55" s="351"/>
      <c r="E55" s="352"/>
      <c r="F55" s="327" t="s">
        <v>2</v>
      </c>
      <c r="G55" s="183">
        <f>G54*0.22</f>
        <v>0</v>
      </c>
      <c r="I55" s="250"/>
    </row>
    <row r="56" spans="1:10" s="242" customFormat="1" ht="13.5" thickBot="1">
      <c r="A56" s="251"/>
      <c r="B56" s="252"/>
      <c r="C56" s="350"/>
      <c r="D56" s="351"/>
      <c r="E56" s="352"/>
      <c r="F56" s="331" t="s">
        <v>3</v>
      </c>
      <c r="G56" s="184">
        <f>G54+G55</f>
        <v>0</v>
      </c>
      <c r="I56" s="250"/>
    </row>
    <row r="57" spans="1:10" s="242" customFormat="1">
      <c r="B57" s="233"/>
      <c r="C57" s="353"/>
      <c r="D57" s="343"/>
      <c r="E57" s="344"/>
      <c r="F57" s="345"/>
      <c r="G57" s="188"/>
    </row>
    <row r="58" spans="1:10" s="242" customFormat="1">
      <c r="A58" s="222">
        <v>1.3</v>
      </c>
      <c r="B58" s="223" t="s">
        <v>507</v>
      </c>
      <c r="C58" s="185"/>
      <c r="D58" s="185"/>
      <c r="E58" s="332"/>
      <c r="F58" s="185"/>
      <c r="G58" s="185"/>
      <c r="I58" s="255"/>
    </row>
    <row r="59" spans="1:10" s="242" customFormat="1">
      <c r="A59" s="256"/>
      <c r="B59" s="256"/>
      <c r="C59" s="189"/>
      <c r="D59" s="189"/>
      <c r="E59" s="354"/>
      <c r="F59" s="189"/>
      <c r="G59" s="189"/>
    </row>
    <row r="60" spans="1:10" s="242" customFormat="1" ht="76.5">
      <c r="A60" s="224"/>
      <c r="B60" s="228">
        <f>COUNT($B$58:B59)+1</f>
        <v>1</v>
      </c>
      <c r="C60" s="316" t="s">
        <v>541</v>
      </c>
      <c r="D60" s="355"/>
      <c r="E60" s="356"/>
      <c r="F60" s="357"/>
      <c r="G60" s="190"/>
      <c r="I60" s="257"/>
    </row>
    <row r="61" spans="1:10" s="242" customFormat="1" ht="15">
      <c r="A61" s="224"/>
      <c r="B61" s="228"/>
      <c r="C61" s="322" t="s">
        <v>542</v>
      </c>
      <c r="D61" s="317" t="s">
        <v>514</v>
      </c>
      <c r="E61" s="358">
        <v>426</v>
      </c>
      <c r="F61" s="180"/>
      <c r="G61" s="173">
        <f t="shared" ref="G61:G63" si="2">E61*ROUND(F61,2)</f>
        <v>0</v>
      </c>
      <c r="I61" s="257"/>
    </row>
    <row r="62" spans="1:10" s="242" customFormat="1" ht="15">
      <c r="A62" s="224"/>
      <c r="B62" s="228"/>
      <c r="C62" s="322" t="s">
        <v>543</v>
      </c>
      <c r="D62" s="317" t="s">
        <v>514</v>
      </c>
      <c r="E62" s="358">
        <v>274</v>
      </c>
      <c r="F62" s="180"/>
      <c r="G62" s="173">
        <f t="shared" si="2"/>
        <v>0</v>
      </c>
      <c r="I62" s="224"/>
    </row>
    <row r="63" spans="1:10" s="243" customFormat="1" ht="15">
      <c r="A63" s="224"/>
      <c r="B63" s="228"/>
      <c r="C63" s="322" t="s">
        <v>544</v>
      </c>
      <c r="D63" s="317" t="s">
        <v>514</v>
      </c>
      <c r="E63" s="358">
        <v>158</v>
      </c>
      <c r="F63" s="180"/>
      <c r="G63" s="173">
        <f t="shared" si="2"/>
        <v>0</v>
      </c>
      <c r="I63" s="224"/>
      <c r="J63" s="258"/>
    </row>
    <row r="64" spans="1:10" ht="15">
      <c r="A64" s="256"/>
      <c r="B64" s="259"/>
      <c r="C64" s="191"/>
      <c r="D64" s="191"/>
      <c r="E64" s="359"/>
      <c r="F64" s="180"/>
      <c r="G64" s="191"/>
      <c r="I64" s="257"/>
      <c r="J64" s="260"/>
    </row>
    <row r="65" spans="1:10" s="243" customFormat="1" ht="102">
      <c r="A65" s="224"/>
      <c r="B65" s="228">
        <f>COUNT($B$58:B64)+1</f>
        <v>2</v>
      </c>
      <c r="C65" s="316" t="s">
        <v>545</v>
      </c>
      <c r="D65" s="355"/>
      <c r="E65" s="356"/>
      <c r="F65" s="180"/>
      <c r="G65" s="190"/>
      <c r="I65" s="261"/>
      <c r="J65" s="258"/>
    </row>
    <row r="66" spans="1:10" ht="15">
      <c r="B66" s="228"/>
      <c r="C66" s="322" t="s">
        <v>546</v>
      </c>
      <c r="D66" s="317" t="s">
        <v>514</v>
      </c>
      <c r="E66" s="358">
        <v>210</v>
      </c>
      <c r="F66" s="180"/>
      <c r="G66" s="173">
        <f t="shared" ref="G66" si="3">E66*ROUND(F66,2)</f>
        <v>0</v>
      </c>
      <c r="I66" s="262"/>
      <c r="J66" s="260"/>
    </row>
    <row r="67" spans="1:10" s="243" customFormat="1" ht="15">
      <c r="A67" s="256"/>
      <c r="B67" s="259"/>
      <c r="C67" s="191"/>
      <c r="D67" s="191"/>
      <c r="E67" s="359"/>
      <c r="F67" s="180"/>
      <c r="G67" s="191"/>
      <c r="I67" s="257"/>
      <c r="J67" s="258"/>
    </row>
    <row r="68" spans="1:10" s="242" customFormat="1" ht="51">
      <c r="A68" s="261"/>
      <c r="B68" s="228">
        <f>COUNT($B$58:B67)+1</f>
        <v>3</v>
      </c>
      <c r="C68" s="316" t="s">
        <v>547</v>
      </c>
      <c r="D68" s="317" t="s">
        <v>548</v>
      </c>
      <c r="E68" s="358">
        <v>12</v>
      </c>
      <c r="F68" s="180"/>
      <c r="G68" s="173">
        <f t="shared" ref="G68" si="4">E68*ROUND(F68,2)</f>
        <v>0</v>
      </c>
      <c r="I68" s="261"/>
    </row>
    <row r="69" spans="1:10" s="242" customFormat="1">
      <c r="A69" s="256"/>
      <c r="B69" s="228"/>
      <c r="C69" s="316"/>
      <c r="D69" s="191"/>
      <c r="E69" s="359"/>
      <c r="F69" s="180"/>
      <c r="G69" s="191"/>
      <c r="I69" s="262"/>
    </row>
    <row r="70" spans="1:10" ht="51">
      <c r="A70" s="261"/>
      <c r="B70" s="228">
        <f>COUNT($B$58:B69)+1</f>
        <v>4</v>
      </c>
      <c r="C70" s="316" t="s">
        <v>549</v>
      </c>
      <c r="D70" s="317"/>
      <c r="E70" s="358"/>
      <c r="F70" s="180"/>
      <c r="G70" s="180"/>
      <c r="I70" s="262"/>
    </row>
    <row r="71" spans="1:10" ht="15">
      <c r="A71" s="262"/>
      <c r="B71" s="228"/>
      <c r="C71" s="322" t="s">
        <v>550</v>
      </c>
      <c r="D71" s="317" t="s">
        <v>516</v>
      </c>
      <c r="E71" s="360">
        <v>6</v>
      </c>
      <c r="F71" s="180"/>
      <c r="G71" s="173">
        <f t="shared" ref="G71:G72" si="5">E71*ROUND(F71,2)</f>
        <v>0</v>
      </c>
    </row>
    <row r="72" spans="1:10" s="242" customFormat="1" ht="15">
      <c r="A72" s="262"/>
      <c r="B72" s="228"/>
      <c r="C72" s="322" t="s">
        <v>551</v>
      </c>
      <c r="D72" s="317" t="s">
        <v>516</v>
      </c>
      <c r="E72" s="360">
        <v>32</v>
      </c>
      <c r="F72" s="180"/>
      <c r="G72" s="173">
        <f t="shared" si="5"/>
        <v>0</v>
      </c>
      <c r="I72" s="261"/>
    </row>
    <row r="73" spans="1:10">
      <c r="A73" s="262"/>
      <c r="B73" s="228"/>
      <c r="C73" s="322"/>
      <c r="D73" s="317"/>
      <c r="E73" s="360"/>
      <c r="F73" s="180"/>
      <c r="G73" s="180"/>
      <c r="I73" s="262"/>
    </row>
    <row r="74" spans="1:10" s="242" customFormat="1" ht="51">
      <c r="A74" s="261"/>
      <c r="B74" s="228">
        <f>COUNT($B$58:B73)+1</f>
        <v>5</v>
      </c>
      <c r="C74" s="316" t="s">
        <v>552</v>
      </c>
      <c r="D74" s="317"/>
      <c r="E74" s="358"/>
      <c r="F74" s="180"/>
      <c r="G74" s="180"/>
      <c r="I74" s="261"/>
    </row>
    <row r="75" spans="1:10" s="242" customFormat="1" ht="15">
      <c r="A75" s="262"/>
      <c r="B75" s="228"/>
      <c r="C75" s="322" t="s">
        <v>553</v>
      </c>
      <c r="D75" s="317" t="s">
        <v>516</v>
      </c>
      <c r="E75" s="360">
        <v>1</v>
      </c>
      <c r="F75" s="180"/>
      <c r="G75" s="173">
        <f t="shared" ref="G75" si="6">E75*ROUND(F75,2)</f>
        <v>0</v>
      </c>
      <c r="I75" s="262"/>
    </row>
    <row r="76" spans="1:10" s="251" customFormat="1">
      <c r="A76" s="262"/>
      <c r="B76" s="228"/>
      <c r="C76" s="322"/>
      <c r="D76" s="317"/>
      <c r="E76" s="360"/>
      <c r="F76" s="180"/>
      <c r="G76" s="180"/>
      <c r="I76" s="227"/>
    </row>
    <row r="77" spans="1:10" s="242" customFormat="1" ht="76.5">
      <c r="A77" s="261"/>
      <c r="B77" s="228">
        <f>COUNT($B$58:B75)+1</f>
        <v>6</v>
      </c>
      <c r="C77" s="316" t="s">
        <v>554</v>
      </c>
      <c r="D77" s="317"/>
      <c r="E77" s="358"/>
      <c r="F77" s="180"/>
      <c r="G77" s="180"/>
      <c r="I77" s="227"/>
    </row>
    <row r="78" spans="1:10" s="257" customFormat="1" ht="15">
      <c r="A78" s="262"/>
      <c r="B78" s="228"/>
      <c r="C78" s="322" t="s">
        <v>546</v>
      </c>
      <c r="D78" s="317" t="s">
        <v>516</v>
      </c>
      <c r="E78" s="360">
        <v>1</v>
      </c>
      <c r="F78" s="180"/>
      <c r="G78" s="173">
        <f t="shared" ref="G78:G79" si="7">E78*ROUND(F78,2)</f>
        <v>0</v>
      </c>
      <c r="I78" s="227"/>
    </row>
    <row r="79" spans="1:10" s="257" customFormat="1" ht="15">
      <c r="A79" s="262"/>
      <c r="B79" s="228"/>
      <c r="C79" s="322" t="s">
        <v>542</v>
      </c>
      <c r="D79" s="317" t="s">
        <v>516</v>
      </c>
      <c r="E79" s="360">
        <v>1</v>
      </c>
      <c r="F79" s="180"/>
      <c r="G79" s="173">
        <f t="shared" si="7"/>
        <v>0</v>
      </c>
      <c r="I79" s="227"/>
    </row>
    <row r="80" spans="1:10">
      <c r="A80" s="256"/>
      <c r="B80" s="228"/>
      <c r="C80" s="316"/>
      <c r="D80" s="191"/>
      <c r="E80" s="359"/>
      <c r="F80" s="180"/>
      <c r="G80" s="191"/>
      <c r="H80" s="247"/>
      <c r="I80" s="262"/>
    </row>
    <row r="81" spans="1:9" ht="63.75">
      <c r="A81" s="261"/>
      <c r="B81" s="228">
        <f>COUNT($B$58:B80)+1</f>
        <v>7</v>
      </c>
      <c r="C81" s="316" t="s">
        <v>555</v>
      </c>
      <c r="D81" s="317" t="s">
        <v>516</v>
      </c>
      <c r="E81" s="360">
        <v>35</v>
      </c>
      <c r="F81" s="180"/>
      <c r="G81" s="173">
        <f t="shared" ref="G81" si="8">E81*ROUND(F81,2)</f>
        <v>0</v>
      </c>
      <c r="H81" s="247"/>
    </row>
    <row r="82" spans="1:9">
      <c r="A82" s="256"/>
      <c r="B82" s="228"/>
      <c r="C82" s="316"/>
      <c r="D82" s="191"/>
      <c r="E82" s="359"/>
      <c r="F82" s="180"/>
      <c r="G82" s="191"/>
      <c r="H82" s="247"/>
    </row>
    <row r="83" spans="1:9" ht="63.75">
      <c r="A83" s="261"/>
      <c r="B83" s="228">
        <f>COUNT($B$58:B82)+1</f>
        <v>8</v>
      </c>
      <c r="C83" s="316" t="s">
        <v>556</v>
      </c>
      <c r="D83" s="317" t="s">
        <v>516</v>
      </c>
      <c r="E83" s="360">
        <v>1</v>
      </c>
      <c r="F83" s="180"/>
      <c r="G83" s="173">
        <f t="shared" ref="G83" si="9">E83*ROUND(F83,2)</f>
        <v>0</v>
      </c>
      <c r="H83" s="247"/>
    </row>
    <row r="84" spans="1:9" s="257" customFormat="1" ht="15">
      <c r="A84" s="224"/>
      <c r="B84" s="228"/>
      <c r="C84" s="316"/>
      <c r="D84" s="339"/>
      <c r="E84" s="361"/>
      <c r="F84" s="180"/>
      <c r="G84" s="192"/>
      <c r="I84" s="263"/>
    </row>
    <row r="85" spans="1:9" ht="76.5">
      <c r="A85" s="261"/>
      <c r="B85" s="228">
        <f>COUNT($B$58:B84)+1</f>
        <v>9</v>
      </c>
      <c r="C85" s="316" t="s">
        <v>557</v>
      </c>
      <c r="D85" s="317" t="s">
        <v>516</v>
      </c>
      <c r="E85" s="360">
        <v>13</v>
      </c>
      <c r="F85" s="180"/>
      <c r="G85" s="173">
        <f t="shared" ref="G85" si="10">E85*ROUND(F85,2)</f>
        <v>0</v>
      </c>
      <c r="H85" s="247"/>
      <c r="I85" s="262"/>
    </row>
    <row r="86" spans="1:9">
      <c r="B86" s="228"/>
      <c r="C86" s="316"/>
      <c r="D86" s="339"/>
      <c r="E86" s="361"/>
      <c r="F86" s="180"/>
      <c r="G86" s="192"/>
      <c r="H86" s="247"/>
    </row>
    <row r="87" spans="1:9" s="257" customFormat="1" ht="63.75">
      <c r="A87" s="261"/>
      <c r="B87" s="228">
        <f>COUNT($B$58:B86)+1</f>
        <v>10</v>
      </c>
      <c r="C87" s="316" t="s">
        <v>558</v>
      </c>
      <c r="D87" s="317"/>
      <c r="E87" s="358"/>
      <c r="F87" s="180"/>
      <c r="G87" s="180"/>
      <c r="I87" s="263"/>
    </row>
    <row r="88" spans="1:9" s="261" customFormat="1" ht="15">
      <c r="B88" s="228"/>
      <c r="C88" s="322" t="s">
        <v>559</v>
      </c>
      <c r="D88" s="317" t="s">
        <v>516</v>
      </c>
      <c r="E88" s="360">
        <v>3</v>
      </c>
      <c r="F88" s="180"/>
      <c r="G88" s="173">
        <f t="shared" ref="G88:G89" si="11">E88*ROUND(F88,2)</f>
        <v>0</v>
      </c>
      <c r="I88" s="227"/>
    </row>
    <row r="89" spans="1:9" s="257" customFormat="1" ht="15">
      <c r="A89" s="262"/>
      <c r="B89" s="228"/>
      <c r="C89" s="322" t="s">
        <v>560</v>
      </c>
      <c r="D89" s="317" t="s">
        <v>516</v>
      </c>
      <c r="E89" s="360">
        <v>36</v>
      </c>
      <c r="F89" s="180"/>
      <c r="G89" s="173">
        <f t="shared" si="11"/>
        <v>0</v>
      </c>
      <c r="I89" s="262"/>
    </row>
    <row r="90" spans="1:9" s="261" customFormat="1">
      <c r="A90" s="224"/>
      <c r="B90" s="228"/>
      <c r="C90" s="316"/>
      <c r="D90" s="339"/>
      <c r="E90" s="361"/>
      <c r="F90" s="180"/>
      <c r="G90" s="192"/>
      <c r="I90" s="224"/>
    </row>
    <row r="91" spans="1:9" s="262" customFormat="1" ht="63.75">
      <c r="A91" s="261"/>
      <c r="B91" s="228">
        <f>COUNT($B$58:B90)+1</f>
        <v>11</v>
      </c>
      <c r="C91" s="316" t="s">
        <v>561</v>
      </c>
      <c r="D91" s="317" t="s">
        <v>516</v>
      </c>
      <c r="E91" s="360">
        <v>15</v>
      </c>
      <c r="F91" s="180"/>
      <c r="G91" s="173">
        <f t="shared" ref="G91" si="12">E91*ROUND(F91,2)</f>
        <v>0</v>
      </c>
      <c r="I91" s="227"/>
    </row>
    <row r="92" spans="1:9" s="262" customFormat="1">
      <c r="A92" s="224"/>
      <c r="B92" s="228"/>
      <c r="C92" s="316"/>
      <c r="D92" s="339"/>
      <c r="E92" s="361"/>
      <c r="F92" s="180"/>
      <c r="G92" s="192"/>
      <c r="I92" s="224"/>
    </row>
    <row r="93" spans="1:9" s="262" customFormat="1" ht="63.75">
      <c r="A93" s="261"/>
      <c r="B93" s="228">
        <f>COUNT($B$58:B92)+1</f>
        <v>12</v>
      </c>
      <c r="C93" s="316" t="s">
        <v>562</v>
      </c>
      <c r="D93" s="317" t="s">
        <v>516</v>
      </c>
      <c r="E93" s="360">
        <v>20</v>
      </c>
      <c r="F93" s="180"/>
      <c r="G93" s="173">
        <f t="shared" ref="G93" si="13">E93*ROUND(F93,2)</f>
        <v>0</v>
      </c>
      <c r="I93" s="224"/>
    </row>
    <row r="94" spans="1:9" s="261" customFormat="1">
      <c r="A94" s="224"/>
      <c r="B94" s="228"/>
      <c r="C94" s="316"/>
      <c r="D94" s="339"/>
      <c r="E94" s="361"/>
      <c r="F94" s="180"/>
      <c r="G94" s="192"/>
      <c r="I94" s="224"/>
    </row>
    <row r="95" spans="1:9" s="262" customFormat="1" ht="51">
      <c r="A95" s="261"/>
      <c r="B95" s="228">
        <f>COUNT($B$58:B94)+1</f>
        <v>13</v>
      </c>
      <c r="C95" s="316" t="s">
        <v>563</v>
      </c>
      <c r="D95" s="317"/>
      <c r="E95" s="360"/>
      <c r="F95" s="180"/>
      <c r="G95" s="180"/>
      <c r="I95" s="227"/>
    </row>
    <row r="96" spans="1:9" s="262" customFormat="1" ht="15">
      <c r="A96" s="261"/>
      <c r="B96" s="228"/>
      <c r="C96" s="322" t="s">
        <v>559</v>
      </c>
      <c r="D96" s="317" t="s">
        <v>516</v>
      </c>
      <c r="E96" s="360">
        <v>10</v>
      </c>
      <c r="F96" s="180"/>
      <c r="G96" s="173">
        <f t="shared" ref="G96:G97" si="14">E96*ROUND(F96,2)</f>
        <v>0</v>
      </c>
      <c r="I96" s="224"/>
    </row>
    <row r="97" spans="1:9" s="261" customFormat="1" ht="15">
      <c r="A97" s="262"/>
      <c r="B97" s="228"/>
      <c r="C97" s="322" t="s">
        <v>560</v>
      </c>
      <c r="D97" s="317" t="s">
        <v>516</v>
      </c>
      <c r="E97" s="360">
        <v>3</v>
      </c>
      <c r="F97" s="180"/>
      <c r="G97" s="173">
        <f t="shared" si="14"/>
        <v>0</v>
      </c>
      <c r="I97" s="224"/>
    </row>
    <row r="98" spans="1:9" s="262" customFormat="1" ht="15">
      <c r="A98" s="224"/>
      <c r="B98" s="228"/>
      <c r="C98" s="316"/>
      <c r="D98" s="339"/>
      <c r="E98" s="361"/>
      <c r="F98" s="180"/>
      <c r="G98" s="192"/>
      <c r="I98" s="257"/>
    </row>
    <row r="99" spans="1:9" s="262" customFormat="1" ht="76.5">
      <c r="A99" s="261"/>
      <c r="B99" s="228">
        <f>COUNT($B$58:B98)+1</f>
        <v>14</v>
      </c>
      <c r="C99" s="316" t="s">
        <v>564</v>
      </c>
      <c r="D99" s="317" t="s">
        <v>516</v>
      </c>
      <c r="E99" s="360">
        <v>1</v>
      </c>
      <c r="F99" s="180"/>
      <c r="G99" s="173">
        <f t="shared" ref="G99" si="15">E99*ROUND(F99,2)</f>
        <v>0</v>
      </c>
      <c r="I99" s="257"/>
    </row>
    <row r="100" spans="1:9" s="257" customFormat="1" ht="15">
      <c r="A100" s="261"/>
      <c r="B100" s="228"/>
      <c r="C100" s="316"/>
      <c r="D100" s="362"/>
      <c r="E100" s="363"/>
      <c r="F100" s="180"/>
      <c r="G100" s="190"/>
      <c r="I100" s="262"/>
    </row>
    <row r="101" spans="1:9" s="261" customFormat="1" ht="25.5">
      <c r="A101" s="262"/>
      <c r="B101" s="228">
        <f>COUNT($B$58:B100)+1</f>
        <v>15</v>
      </c>
      <c r="C101" s="316" t="s">
        <v>565</v>
      </c>
      <c r="D101" s="193"/>
      <c r="E101" s="364"/>
      <c r="F101" s="180"/>
      <c r="G101" s="193"/>
      <c r="I101" s="224"/>
    </row>
    <row r="102" spans="1:9" s="257" customFormat="1" ht="15">
      <c r="A102" s="227"/>
      <c r="B102" s="228"/>
      <c r="C102" s="322" t="s">
        <v>566</v>
      </c>
      <c r="D102" s="317" t="s">
        <v>516</v>
      </c>
      <c r="E102" s="323">
        <v>5</v>
      </c>
      <c r="F102" s="180"/>
      <c r="G102" s="173">
        <f t="shared" ref="G102:G104" si="16">E102*ROUND(F102,2)</f>
        <v>0</v>
      </c>
      <c r="I102" s="262"/>
    </row>
    <row r="103" spans="1:9" s="261" customFormat="1" ht="15">
      <c r="A103" s="227"/>
      <c r="B103" s="228"/>
      <c r="C103" s="322" t="s">
        <v>518</v>
      </c>
      <c r="D103" s="317" t="s">
        <v>516</v>
      </c>
      <c r="E103" s="323">
        <v>22</v>
      </c>
      <c r="F103" s="180"/>
      <c r="G103" s="173">
        <f t="shared" si="16"/>
        <v>0</v>
      </c>
      <c r="I103" s="224"/>
    </row>
    <row r="104" spans="1:9" ht="15">
      <c r="A104" s="227"/>
      <c r="B104" s="228"/>
      <c r="C104" s="322" t="s">
        <v>519</v>
      </c>
      <c r="D104" s="317" t="s">
        <v>516</v>
      </c>
      <c r="E104" s="323">
        <v>11</v>
      </c>
      <c r="F104" s="180"/>
      <c r="G104" s="173">
        <f t="shared" si="16"/>
        <v>0</v>
      </c>
      <c r="H104" s="247"/>
      <c r="I104" s="227"/>
    </row>
    <row r="105" spans="1:9" s="261" customFormat="1">
      <c r="A105" s="262"/>
      <c r="B105" s="228"/>
      <c r="C105" s="316"/>
      <c r="D105" s="317"/>
      <c r="E105" s="360"/>
      <c r="F105" s="180"/>
      <c r="G105" s="180"/>
      <c r="I105" s="224"/>
    </row>
    <row r="106" spans="1:9" ht="51">
      <c r="A106" s="262"/>
      <c r="B106" s="228">
        <f>COUNT($B$58:B105)+1</f>
        <v>16</v>
      </c>
      <c r="C106" s="316" t="s">
        <v>567</v>
      </c>
      <c r="D106" s="317" t="s">
        <v>516</v>
      </c>
      <c r="E106" s="360">
        <v>1</v>
      </c>
      <c r="F106" s="180"/>
      <c r="G106" s="173">
        <f t="shared" ref="G106" si="17">E106*ROUND(F106,2)</f>
        <v>0</v>
      </c>
      <c r="H106" s="247"/>
      <c r="I106" s="227"/>
    </row>
    <row r="107" spans="1:9" s="261" customFormat="1">
      <c r="A107" s="262"/>
      <c r="B107" s="228"/>
      <c r="C107" s="316"/>
      <c r="D107" s="317"/>
      <c r="E107" s="360"/>
      <c r="F107" s="180"/>
      <c r="G107" s="180"/>
      <c r="I107" s="224"/>
    </row>
    <row r="108" spans="1:9" s="261" customFormat="1" ht="63.75">
      <c r="A108" s="224"/>
      <c r="B108" s="228">
        <f>COUNT($B$58:B107)+1</f>
        <v>17</v>
      </c>
      <c r="C108" s="316" t="s">
        <v>568</v>
      </c>
      <c r="D108" s="365" t="s">
        <v>533</v>
      </c>
      <c r="E108" s="340">
        <v>6</v>
      </c>
      <c r="F108" s="180"/>
      <c r="G108" s="173">
        <f t="shared" ref="G108" si="18">E108*ROUND(F108,2)</f>
        <v>0</v>
      </c>
      <c r="I108" s="224"/>
    </row>
    <row r="109" spans="1:9" s="262" customFormat="1" ht="15">
      <c r="A109" s="224"/>
      <c r="B109" s="228"/>
      <c r="C109" s="366"/>
      <c r="D109" s="365"/>
      <c r="E109" s="340"/>
      <c r="F109" s="180"/>
      <c r="G109" s="180"/>
      <c r="I109" s="257"/>
    </row>
    <row r="110" spans="1:9" ht="51">
      <c r="A110" s="263"/>
      <c r="B110" s="228">
        <f>COUNT($B$58:B109)+1</f>
        <v>18</v>
      </c>
      <c r="C110" s="316" t="s">
        <v>569</v>
      </c>
      <c r="D110" s="365" t="s">
        <v>516</v>
      </c>
      <c r="E110" s="340">
        <v>6</v>
      </c>
      <c r="F110" s="180"/>
      <c r="G110" s="173">
        <f t="shared" ref="G110" si="19">E110*ROUND(F110,2)</f>
        <v>0</v>
      </c>
      <c r="H110" s="247"/>
      <c r="I110" s="227"/>
    </row>
    <row r="111" spans="1:9" s="261" customFormat="1">
      <c r="A111" s="224"/>
      <c r="B111" s="233"/>
      <c r="C111" s="367"/>
      <c r="D111" s="325"/>
      <c r="E111" s="368"/>
      <c r="F111" s="194"/>
      <c r="G111" s="194"/>
      <c r="I111" s="224"/>
    </row>
    <row r="112" spans="1:9">
      <c r="A112" s="235"/>
      <c r="B112" s="236"/>
      <c r="C112" s="369"/>
      <c r="D112" s="370"/>
      <c r="E112" s="371"/>
      <c r="F112" s="372" t="s">
        <v>570</v>
      </c>
      <c r="G112" s="182">
        <f>SUM(G60:G110)</f>
        <v>0</v>
      </c>
      <c r="H112" s="247"/>
      <c r="I112" s="227"/>
    </row>
    <row r="113" spans="1:9" ht="13.5" thickBot="1">
      <c r="A113" s="227"/>
      <c r="B113" s="233"/>
      <c r="C113" s="373"/>
      <c r="D113" s="374"/>
      <c r="E113" s="344"/>
      <c r="F113" s="327" t="s">
        <v>2</v>
      </c>
      <c r="G113" s="183">
        <f>G112*0.22</f>
        <v>0</v>
      </c>
      <c r="H113" s="247"/>
      <c r="I113" s="227"/>
    </row>
    <row r="114" spans="1:9" ht="13.5" thickBot="1">
      <c r="A114" s="227"/>
      <c r="B114" s="233"/>
      <c r="C114" s="373"/>
      <c r="D114" s="374"/>
      <c r="E114" s="344"/>
      <c r="F114" s="331" t="s">
        <v>3</v>
      </c>
      <c r="G114" s="184">
        <f>G112+G113</f>
        <v>0</v>
      </c>
      <c r="H114" s="247"/>
      <c r="I114" s="227"/>
    </row>
    <row r="115" spans="1:9" s="261" customFormat="1">
      <c r="A115" s="224"/>
      <c r="B115" s="233"/>
      <c r="C115" s="375"/>
      <c r="D115" s="325"/>
      <c r="E115" s="368"/>
      <c r="F115" s="194"/>
      <c r="G115" s="194"/>
      <c r="I115" s="224"/>
    </row>
    <row r="116" spans="1:9">
      <c r="A116" s="222">
        <v>1.4</v>
      </c>
      <c r="B116" s="223" t="s">
        <v>508</v>
      </c>
      <c r="C116" s="185"/>
      <c r="D116" s="185"/>
      <c r="E116" s="332"/>
      <c r="F116" s="185"/>
      <c r="G116" s="185"/>
      <c r="H116" s="247"/>
      <c r="I116" s="227"/>
    </row>
    <row r="117" spans="1:9" s="261" customFormat="1">
      <c r="A117" s="224"/>
      <c r="B117" s="233"/>
      <c r="C117" s="375"/>
      <c r="D117" s="325"/>
      <c r="E117" s="368"/>
      <c r="F117" s="194"/>
      <c r="G117" s="194"/>
      <c r="I117" s="224"/>
    </row>
    <row r="118" spans="1:9" s="261" customFormat="1" ht="15">
      <c r="A118" s="224"/>
      <c r="B118" s="228">
        <f>COUNT($B$116:B117)+1</f>
        <v>1</v>
      </c>
      <c r="C118" s="316" t="s">
        <v>571</v>
      </c>
      <c r="D118" s="317" t="s">
        <v>531</v>
      </c>
      <c r="E118" s="358">
        <v>50</v>
      </c>
      <c r="F118" s="180">
        <v>45</v>
      </c>
      <c r="G118" s="179">
        <f t="shared" ref="G118:G120" si="20">E118*ROUND(F118,2)</f>
        <v>2250</v>
      </c>
      <c r="H118" s="508" t="s">
        <v>721</v>
      </c>
      <c r="I118" s="224"/>
    </row>
    <row r="119" spans="1:9" s="262" customFormat="1" ht="15">
      <c r="A119" s="224"/>
      <c r="B119" s="228"/>
      <c r="C119" s="316"/>
      <c r="D119" s="317"/>
      <c r="E119" s="340"/>
      <c r="F119" s="180"/>
      <c r="G119" s="195"/>
      <c r="I119" s="257"/>
    </row>
    <row r="120" spans="1:9" ht="15">
      <c r="B120" s="228">
        <f>COUNT($B$116:B119)+1</f>
        <v>2</v>
      </c>
      <c r="C120" s="316" t="s">
        <v>572</v>
      </c>
      <c r="D120" s="317" t="s">
        <v>516</v>
      </c>
      <c r="E120" s="358">
        <v>1</v>
      </c>
      <c r="F120" s="180">
        <v>1000</v>
      </c>
      <c r="G120" s="179">
        <f t="shared" si="20"/>
        <v>1000</v>
      </c>
      <c r="H120" s="508" t="s">
        <v>721</v>
      </c>
      <c r="I120" s="227"/>
    </row>
    <row r="121" spans="1:9" s="261" customFormat="1">
      <c r="A121" s="224"/>
      <c r="B121" s="228"/>
      <c r="C121" s="316"/>
      <c r="D121" s="317"/>
      <c r="E121" s="340"/>
      <c r="F121" s="180"/>
      <c r="G121" s="195"/>
      <c r="I121" s="224"/>
    </row>
    <row r="122" spans="1:9" s="261" customFormat="1" ht="15">
      <c r="A122" s="224"/>
      <c r="B122" s="228">
        <f>COUNT($B$116:B121)+1</f>
        <v>3</v>
      </c>
      <c r="C122" s="316" t="s">
        <v>573</v>
      </c>
      <c r="D122" s="317" t="s">
        <v>514</v>
      </c>
      <c r="E122" s="358">
        <f>E8</f>
        <v>858</v>
      </c>
      <c r="F122" s="229"/>
      <c r="G122" s="173">
        <f t="shared" ref="G122" si="21">E122*ROUND(F122,2)</f>
        <v>0</v>
      </c>
      <c r="I122" s="224"/>
    </row>
    <row r="123" spans="1:9" s="262" customFormat="1">
      <c r="A123" s="224"/>
      <c r="B123" s="228"/>
      <c r="C123" s="316"/>
      <c r="D123" s="317"/>
      <c r="E123" s="340"/>
      <c r="F123" s="229"/>
      <c r="G123" s="195"/>
      <c r="I123" s="224"/>
    </row>
    <row r="124" spans="1:9" s="227" customFormat="1" ht="25.5">
      <c r="A124" s="224"/>
      <c r="B124" s="228">
        <f>COUNT($B$116:B123)+1</f>
        <v>4</v>
      </c>
      <c r="C124" s="316" t="s">
        <v>574</v>
      </c>
      <c r="D124" s="317" t="s">
        <v>514</v>
      </c>
      <c r="E124" s="340">
        <f>E122</f>
        <v>858</v>
      </c>
      <c r="F124" s="229"/>
      <c r="G124" s="173">
        <f t="shared" ref="G124" si="22">E124*ROUND(F124,2)</f>
        <v>0</v>
      </c>
      <c r="I124" s="224"/>
    </row>
    <row r="125" spans="1:9" s="227" customFormat="1">
      <c r="A125" s="224"/>
      <c r="B125" s="228"/>
      <c r="C125" s="316"/>
      <c r="D125" s="317"/>
      <c r="E125" s="340"/>
      <c r="F125" s="229"/>
      <c r="G125" s="195"/>
      <c r="I125" s="224"/>
    </row>
    <row r="126" spans="1:9" s="227" customFormat="1" ht="25.5">
      <c r="A126" s="224"/>
      <c r="B126" s="228">
        <f>COUNT($B$116:B125)+1</f>
        <v>5</v>
      </c>
      <c r="C126" s="316" t="s">
        <v>575</v>
      </c>
      <c r="D126" s="317" t="s">
        <v>516</v>
      </c>
      <c r="E126" s="340">
        <v>1</v>
      </c>
      <c r="F126" s="229"/>
      <c r="G126" s="173">
        <f t="shared" ref="G126" si="23">E126*ROUND(F126,2)</f>
        <v>0</v>
      </c>
      <c r="I126" s="224"/>
    </row>
    <row r="127" spans="1:9" s="262" customFormat="1">
      <c r="A127" s="224"/>
      <c r="B127" s="228"/>
      <c r="C127" s="316"/>
      <c r="D127" s="317"/>
      <c r="E127" s="340"/>
      <c r="F127" s="229"/>
      <c r="G127" s="195"/>
      <c r="I127" s="224"/>
    </row>
    <row r="128" spans="1:9" s="262" customFormat="1" ht="38.25">
      <c r="A128" s="224"/>
      <c r="B128" s="228">
        <f>COUNT($B$116:B127)+1</f>
        <v>6</v>
      </c>
      <c r="C128" s="316" t="s">
        <v>576</v>
      </c>
      <c r="D128" s="317" t="s">
        <v>514</v>
      </c>
      <c r="E128" s="340">
        <f>E122</f>
        <v>858</v>
      </c>
      <c r="F128" s="229"/>
      <c r="G128" s="173">
        <f t="shared" ref="G128" si="24">E128*ROUND(F128,2)</f>
        <v>0</v>
      </c>
      <c r="I128" s="224"/>
    </row>
    <row r="129" spans="1:9" s="262" customFormat="1">
      <c r="A129" s="224"/>
      <c r="B129" s="228"/>
      <c r="C129" s="316"/>
      <c r="D129" s="317"/>
      <c r="E129" s="340"/>
      <c r="F129" s="229"/>
      <c r="G129" s="195"/>
      <c r="I129" s="224"/>
    </row>
    <row r="130" spans="1:9" ht="15">
      <c r="B130" s="228">
        <f>COUNT($B$116:B129)+1</f>
        <v>7</v>
      </c>
      <c r="C130" s="316" t="s">
        <v>577</v>
      </c>
      <c r="D130" s="317" t="s">
        <v>516</v>
      </c>
      <c r="E130" s="358">
        <v>1</v>
      </c>
      <c r="F130" s="229"/>
      <c r="G130" s="173">
        <f t="shared" ref="G130" si="25">E130*ROUND(F130,2)</f>
        <v>0</v>
      </c>
    </row>
    <row r="131" spans="1:9">
      <c r="B131" s="224"/>
      <c r="C131" s="256"/>
      <c r="D131" s="224"/>
      <c r="E131" s="264"/>
      <c r="F131" s="224"/>
      <c r="G131" s="196"/>
    </row>
    <row r="132" spans="1:9" s="263" customFormat="1">
      <c r="A132" s="235"/>
      <c r="B132" s="236"/>
      <c r="C132" s="265"/>
      <c r="D132" s="266"/>
      <c r="E132" s="267"/>
      <c r="F132" s="268" t="s">
        <v>578</v>
      </c>
      <c r="G132" s="197">
        <f>SUM(G118:G130)</f>
        <v>3250</v>
      </c>
      <c r="I132" s="224"/>
    </row>
    <row r="133" spans="1:9" s="263" customFormat="1" ht="13.5" thickBot="1">
      <c r="A133" s="227"/>
      <c r="B133" s="233"/>
      <c r="C133" s="269"/>
      <c r="D133" s="270"/>
      <c r="E133" s="245"/>
      <c r="F133" s="237" t="s">
        <v>2</v>
      </c>
      <c r="G133" s="183">
        <f>G132*0.22</f>
        <v>715</v>
      </c>
      <c r="I133" s="224"/>
    </row>
    <row r="134" spans="1:9" s="263" customFormat="1" ht="13.5" thickBot="1">
      <c r="A134" s="227"/>
      <c r="B134" s="233"/>
      <c r="C134" s="269"/>
      <c r="D134" s="270"/>
      <c r="E134" s="245"/>
      <c r="F134" s="240" t="s">
        <v>3</v>
      </c>
      <c r="G134" s="184">
        <f>G132+G133</f>
        <v>3965</v>
      </c>
      <c r="I134" s="271"/>
    </row>
    <row r="135" spans="1:9">
      <c r="A135" s="227"/>
      <c r="B135" s="233"/>
      <c r="C135" s="272"/>
      <c r="D135" s="270"/>
      <c r="E135" s="245"/>
      <c r="F135" s="246"/>
      <c r="G135" s="273"/>
      <c r="I135" s="274"/>
    </row>
    <row r="136" spans="1:9" s="227" customFormat="1">
      <c r="B136" s="224"/>
      <c r="E136" s="275"/>
      <c r="I136" s="274"/>
    </row>
    <row r="137" spans="1:9" ht="13.5" thickBot="1">
      <c r="A137" s="227"/>
      <c r="B137" s="224"/>
      <c r="C137" s="227"/>
      <c r="D137" s="227"/>
      <c r="E137" s="275"/>
      <c r="F137" s="227"/>
      <c r="G137" s="227"/>
      <c r="I137" s="227"/>
    </row>
    <row r="138" spans="1:9" s="257" customFormat="1" ht="24.95" customHeight="1">
      <c r="A138" s="224"/>
      <c r="B138" s="569" t="s">
        <v>725</v>
      </c>
      <c r="C138" s="570"/>
      <c r="D138" s="570"/>
      <c r="E138" s="570"/>
      <c r="F138" s="570"/>
      <c r="G138" s="571"/>
      <c r="I138" s="227"/>
    </row>
    <row r="139" spans="1:9" ht="24.95" customHeight="1">
      <c r="B139" s="572"/>
      <c r="C139" s="573"/>
      <c r="D139" s="573"/>
      <c r="E139" s="573"/>
      <c r="F139" s="573"/>
      <c r="G139" s="574"/>
      <c r="I139" s="276"/>
    </row>
    <row r="140" spans="1:9" ht="24.95" customHeight="1" thickBot="1">
      <c r="A140" s="227"/>
      <c r="B140" s="575"/>
      <c r="C140" s="576"/>
      <c r="D140" s="576"/>
      <c r="E140" s="576"/>
      <c r="F140" s="576"/>
      <c r="G140" s="577"/>
      <c r="I140" s="276"/>
    </row>
    <row r="141" spans="1:9" ht="15">
      <c r="A141" s="274"/>
      <c r="B141" s="54"/>
      <c r="C141" s="380"/>
      <c r="D141" s="54"/>
      <c r="E141" s="381"/>
      <c r="F141" s="54"/>
      <c r="G141" s="54"/>
      <c r="I141" s="276"/>
    </row>
    <row r="142" spans="1:9" ht="15.75" thickBot="1">
      <c r="A142" s="274"/>
      <c r="B142" s="54"/>
      <c r="C142" s="380"/>
      <c r="D142" s="54"/>
      <c r="E142" s="381"/>
      <c r="F142" s="54"/>
      <c r="G142" s="54"/>
      <c r="I142" s="276"/>
    </row>
    <row r="143" spans="1:9" ht="21.95" customHeight="1">
      <c r="A143" s="227"/>
      <c r="B143" s="578" t="s">
        <v>728</v>
      </c>
      <c r="C143" s="579"/>
      <c r="D143" s="579"/>
      <c r="E143" s="579"/>
      <c r="F143" s="579"/>
      <c r="G143" s="580"/>
      <c r="I143" s="276"/>
    </row>
    <row r="144" spans="1:9" ht="21.95" customHeight="1">
      <c r="A144" s="227"/>
      <c r="B144" s="581"/>
      <c r="C144" s="582"/>
      <c r="D144" s="582"/>
      <c r="E144" s="582"/>
      <c r="F144" s="582"/>
      <c r="G144" s="583"/>
      <c r="I144" s="276"/>
    </row>
    <row r="145" spans="1:9" ht="21.95" customHeight="1" thickBot="1">
      <c r="A145" s="276"/>
      <c r="B145" s="584"/>
      <c r="C145" s="585"/>
      <c r="D145" s="585"/>
      <c r="E145" s="585"/>
      <c r="F145" s="585"/>
      <c r="G145" s="586"/>
      <c r="I145" s="276"/>
    </row>
    <row r="146" spans="1:9">
      <c r="A146" s="276"/>
      <c r="B146" s="277"/>
      <c r="C146" s="278"/>
      <c r="D146" s="279"/>
      <c r="E146" s="280"/>
      <c r="F146" s="281"/>
      <c r="G146" s="282"/>
      <c r="I146" s="276"/>
    </row>
    <row r="147" spans="1:9">
      <c r="A147" s="276"/>
      <c r="B147" s="277"/>
      <c r="C147" s="278"/>
      <c r="D147" s="253"/>
      <c r="E147" s="283"/>
      <c r="F147" s="284"/>
      <c r="G147" s="282"/>
      <c r="I147" s="276"/>
    </row>
    <row r="148" spans="1:9">
      <c r="A148" s="276"/>
      <c r="B148" s="277"/>
      <c r="C148" s="278"/>
      <c r="D148" s="253"/>
      <c r="E148" s="283"/>
      <c r="F148" s="284"/>
      <c r="G148" s="282"/>
      <c r="I148" s="276"/>
    </row>
    <row r="149" spans="1:9">
      <c r="A149" s="276"/>
      <c r="B149" s="277"/>
      <c r="C149" s="278"/>
      <c r="D149" s="253"/>
      <c r="E149" s="283"/>
      <c r="F149" s="284"/>
      <c r="G149" s="282"/>
      <c r="I149" s="276"/>
    </row>
    <row r="150" spans="1:9">
      <c r="A150" s="276"/>
      <c r="B150" s="277"/>
      <c r="C150" s="254"/>
      <c r="D150" s="253"/>
      <c r="E150" s="283"/>
      <c r="F150" s="284"/>
      <c r="G150" s="282"/>
      <c r="I150" s="276"/>
    </row>
    <row r="151" spans="1:9">
      <c r="A151" s="276"/>
      <c r="B151" s="277"/>
      <c r="C151" s="254"/>
      <c r="D151" s="253"/>
      <c r="E151" s="283"/>
      <c r="F151" s="284"/>
      <c r="G151" s="282"/>
    </row>
    <row r="152" spans="1:9">
      <c r="A152" s="276"/>
      <c r="B152" s="277"/>
      <c r="C152" s="285"/>
      <c r="D152" s="253"/>
      <c r="E152" s="283"/>
      <c r="F152" s="284"/>
      <c r="G152" s="282"/>
    </row>
    <row r="153" spans="1:9">
      <c r="B153" s="277"/>
      <c r="C153" s="285"/>
      <c r="D153" s="253"/>
      <c r="E153" s="283"/>
      <c r="F153" s="284"/>
      <c r="G153" s="282"/>
    </row>
    <row r="154" spans="1:9" s="227" customFormat="1">
      <c r="A154" s="224"/>
      <c r="B154" s="277"/>
      <c r="C154" s="285"/>
      <c r="D154" s="279"/>
      <c r="E154" s="280"/>
      <c r="F154" s="281"/>
      <c r="G154" s="282"/>
      <c r="I154" s="224"/>
    </row>
    <row r="155" spans="1:9" s="227" customFormat="1">
      <c r="A155" s="224"/>
      <c r="B155" s="277"/>
      <c r="C155" s="285"/>
      <c r="D155" s="279"/>
      <c r="E155" s="280"/>
      <c r="F155" s="281"/>
      <c r="G155" s="282"/>
      <c r="I155" s="224"/>
    </row>
    <row r="156" spans="1:9" s="227" customFormat="1">
      <c r="A156" s="224"/>
      <c r="B156" s="277"/>
      <c r="C156" s="285"/>
      <c r="D156" s="286"/>
      <c r="E156" s="287"/>
      <c r="F156" s="282"/>
      <c r="G156" s="282"/>
    </row>
    <row r="157" spans="1:9" s="227" customFormat="1">
      <c r="A157" s="224"/>
      <c r="B157" s="277"/>
      <c r="C157" s="285"/>
      <c r="D157" s="234"/>
      <c r="E157" s="288"/>
      <c r="F157" s="289"/>
      <c r="G157" s="290"/>
    </row>
    <row r="158" spans="1:9">
      <c r="B158" s="277"/>
      <c r="C158" s="254"/>
      <c r="D158" s="234"/>
      <c r="E158" s="288"/>
      <c r="F158" s="289"/>
      <c r="G158" s="290"/>
    </row>
    <row r="159" spans="1:9">
      <c r="B159" s="291"/>
      <c r="C159" s="254"/>
      <c r="D159" s="234"/>
      <c r="E159" s="288"/>
      <c r="F159" s="289"/>
      <c r="G159" s="290"/>
    </row>
    <row r="160" spans="1:9" s="227" customFormat="1">
      <c r="A160" s="224"/>
      <c r="B160" s="291"/>
      <c r="C160" s="254"/>
      <c r="D160" s="234"/>
      <c r="E160" s="288"/>
      <c r="F160" s="289"/>
      <c r="G160" s="290"/>
    </row>
    <row r="161" spans="1:9" s="274" customFormat="1">
      <c r="A161" s="224"/>
      <c r="B161" s="277"/>
      <c r="C161" s="254"/>
      <c r="D161" s="234"/>
      <c r="E161" s="288"/>
      <c r="F161" s="289"/>
      <c r="G161" s="290"/>
    </row>
    <row r="162" spans="1:9" s="274" customFormat="1">
      <c r="A162" s="224"/>
      <c r="B162" s="291"/>
      <c r="C162" s="254"/>
      <c r="D162" s="234"/>
      <c r="E162" s="288"/>
      <c r="F162" s="289"/>
      <c r="G162" s="290"/>
      <c r="I162" s="224"/>
    </row>
    <row r="163" spans="1:9" s="227" customFormat="1">
      <c r="A163" s="224"/>
      <c r="B163" s="277"/>
      <c r="C163" s="254"/>
      <c r="D163" s="253"/>
      <c r="E163" s="283"/>
      <c r="F163" s="284"/>
      <c r="G163" s="282"/>
      <c r="I163" s="224"/>
    </row>
    <row r="164" spans="1:9" s="227" customFormat="1">
      <c r="A164" s="224"/>
      <c r="B164" s="277"/>
      <c r="C164" s="254"/>
      <c r="D164" s="253"/>
      <c r="E164" s="283"/>
      <c r="F164" s="284"/>
      <c r="G164" s="282"/>
      <c r="I164" s="224"/>
    </row>
    <row r="165" spans="1:9" s="276" customFormat="1">
      <c r="A165" s="224"/>
      <c r="B165" s="277"/>
      <c r="C165" s="254"/>
      <c r="D165" s="253"/>
      <c r="E165" s="283"/>
      <c r="F165" s="284"/>
      <c r="G165" s="282"/>
      <c r="I165" s="224"/>
    </row>
    <row r="166" spans="1:9" s="276" customFormat="1">
      <c r="A166" s="224"/>
      <c r="B166" s="277"/>
      <c r="C166" s="292"/>
      <c r="D166" s="253"/>
      <c r="E166" s="283"/>
      <c r="F166" s="284"/>
      <c r="G166" s="282"/>
      <c r="I166" s="224"/>
    </row>
    <row r="167" spans="1:9" s="276" customFormat="1">
      <c r="A167" s="224"/>
      <c r="B167" s="277"/>
      <c r="C167" s="292"/>
      <c r="D167" s="253"/>
      <c r="E167" s="283"/>
      <c r="F167" s="284"/>
      <c r="G167" s="282"/>
      <c r="I167" s="224"/>
    </row>
    <row r="168" spans="1:9" s="276" customFormat="1">
      <c r="A168" s="224"/>
      <c r="B168" s="277"/>
      <c r="C168" s="292"/>
      <c r="D168" s="253"/>
      <c r="E168" s="283"/>
      <c r="F168" s="284"/>
      <c r="G168" s="282"/>
      <c r="I168" s="224"/>
    </row>
    <row r="169" spans="1:9" s="276" customFormat="1">
      <c r="A169" s="224"/>
      <c r="B169" s="277"/>
      <c r="C169" s="292"/>
      <c r="D169" s="253"/>
      <c r="E169" s="283"/>
      <c r="F169" s="284"/>
      <c r="G169" s="282"/>
      <c r="I169" s="224"/>
    </row>
    <row r="170" spans="1:9" s="276" customFormat="1">
      <c r="A170" s="224"/>
      <c r="B170" s="277"/>
      <c r="C170" s="292"/>
      <c r="D170" s="253"/>
      <c r="E170" s="283"/>
      <c r="F170" s="284"/>
      <c r="G170" s="282"/>
      <c r="I170" s="224"/>
    </row>
    <row r="171" spans="1:9" s="276" customFormat="1">
      <c r="A171" s="224"/>
      <c r="B171" s="293"/>
      <c r="C171" s="292"/>
      <c r="D171" s="294"/>
      <c r="E171" s="295"/>
      <c r="F171" s="296"/>
      <c r="G171" s="296"/>
      <c r="I171" s="224"/>
    </row>
    <row r="172" spans="1:9" s="276" customFormat="1">
      <c r="A172" s="224"/>
      <c r="B172" s="293"/>
      <c r="C172" s="292"/>
      <c r="D172" s="294"/>
      <c r="E172" s="295"/>
      <c r="F172" s="296"/>
      <c r="G172" s="296"/>
      <c r="I172" s="224"/>
    </row>
  </sheetData>
  <sheetProtection password="CA57" sheet="1" objects="1" scenarios="1"/>
  <mergeCells count="3">
    <mergeCell ref="C18:F18"/>
    <mergeCell ref="B138:G140"/>
    <mergeCell ref="B143:G145"/>
  </mergeCells>
  <pageMargins left="0.7" right="0.7" top="0.75" bottom="0.75" header="0.3" footer="0.3"/>
  <pageSetup paperSize="9" orientation="portrait" r:id="rId1"/>
  <headerFooter>
    <oddFooter>Stran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G70"/>
  <sheetViews>
    <sheetView view="pageLayout" topLeftCell="A49" zoomScaleNormal="100" workbookViewId="0">
      <selection activeCell="E20" sqref="E20:E26"/>
    </sheetView>
  </sheetViews>
  <sheetFormatPr defaultRowHeight="15"/>
  <cols>
    <col min="1" max="1" width="4.28515625" style="23" customWidth="1"/>
    <col min="2" max="2" width="39.28515625" style="23" customWidth="1"/>
    <col min="3" max="3" width="8.42578125" style="23" bestFit="1" customWidth="1"/>
    <col min="4" max="4" width="7.85546875" style="23" customWidth="1"/>
    <col min="5" max="5" width="9.85546875" style="23" customWidth="1"/>
    <col min="6" max="6" width="9.42578125" style="23" bestFit="1" customWidth="1"/>
    <col min="7" max="7" width="7.7109375" style="500" bestFit="1" customWidth="1"/>
    <col min="8" max="16384" width="9.140625" style="23"/>
  </cols>
  <sheetData>
    <row r="1" spans="1:7" ht="15.75">
      <c r="A1" s="395" t="s">
        <v>706</v>
      </c>
      <c r="B1" s="395"/>
    </row>
    <row r="2" spans="1:7" ht="18">
      <c r="A2" s="521" t="s">
        <v>711</v>
      </c>
      <c r="B2" s="395"/>
      <c r="C2" s="396"/>
      <c r="D2" s="396"/>
      <c r="E2" s="396"/>
      <c r="F2" s="397"/>
      <c r="G2" s="509"/>
    </row>
    <row r="3" spans="1:7" ht="15.75">
      <c r="A3" s="399"/>
      <c r="B3" s="399"/>
      <c r="C3" s="400"/>
      <c r="D3" s="400"/>
      <c r="E3" s="400"/>
      <c r="F3" s="399"/>
      <c r="G3" s="509"/>
    </row>
    <row r="4" spans="1:7" ht="15.75">
      <c r="A4" s="399"/>
      <c r="B4" s="399"/>
      <c r="C4" s="400"/>
      <c r="D4" s="400"/>
      <c r="E4" s="400"/>
      <c r="F4" s="399"/>
      <c r="G4" s="509"/>
    </row>
    <row r="5" spans="1:7" ht="15.75">
      <c r="A5" s="605" t="s">
        <v>627</v>
      </c>
      <c r="B5" s="605"/>
      <c r="C5" s="401"/>
      <c r="D5" s="401"/>
      <c r="E5" s="401"/>
      <c r="F5" s="402">
        <f>SUM(F28)</f>
        <v>0</v>
      </c>
      <c r="G5" s="510"/>
    </row>
    <row r="6" spans="1:7" ht="15.75">
      <c r="A6" s="403"/>
      <c r="B6" s="404"/>
      <c r="C6" s="401"/>
      <c r="D6" s="401"/>
      <c r="E6" s="401"/>
      <c r="F6" s="405"/>
      <c r="G6" s="511"/>
    </row>
    <row r="7" spans="1:7" ht="15.75">
      <c r="A7" s="605" t="s">
        <v>628</v>
      </c>
      <c r="B7" s="605"/>
      <c r="C7" s="401"/>
      <c r="D7" s="401"/>
      <c r="E7" s="401"/>
      <c r="F7" s="402">
        <f>SUM(F41)</f>
        <v>0</v>
      </c>
      <c r="G7" s="510"/>
    </row>
    <row r="8" spans="1:7" ht="15.75">
      <c r="A8" s="403"/>
      <c r="B8" s="404"/>
      <c r="C8" s="401"/>
      <c r="D8" s="401"/>
      <c r="E8" s="401"/>
      <c r="F8" s="405"/>
      <c r="G8" s="511"/>
    </row>
    <row r="9" spans="1:7" ht="15.75">
      <c r="A9" s="605" t="s">
        <v>629</v>
      </c>
      <c r="B9" s="605"/>
      <c r="C9" s="401"/>
      <c r="D9" s="401"/>
      <c r="E9" s="401"/>
      <c r="F9" s="402">
        <f>SUM(F56)</f>
        <v>380</v>
      </c>
      <c r="G9" s="510"/>
    </row>
    <row r="10" spans="1:7" ht="15.75">
      <c r="A10" s="403"/>
      <c r="B10" s="403"/>
      <c r="C10" s="401"/>
      <c r="D10" s="401"/>
      <c r="E10" s="401"/>
      <c r="F10" s="402"/>
      <c r="G10" s="510"/>
    </row>
    <row r="11" spans="1:7" ht="15.75">
      <c r="A11" s="403" t="s">
        <v>710</v>
      </c>
      <c r="B11" s="403" t="s">
        <v>709</v>
      </c>
      <c r="C11" s="401"/>
      <c r="D11" s="401"/>
      <c r="E11" s="401"/>
      <c r="F11" s="402">
        <f>F60</f>
        <v>0</v>
      </c>
      <c r="G11" s="510"/>
    </row>
    <row r="12" spans="1:7" ht="15.75">
      <c r="A12" s="401"/>
      <c r="B12" s="406"/>
      <c r="C12" s="407"/>
      <c r="D12" s="407"/>
      <c r="E12" s="401"/>
      <c r="F12" s="408"/>
      <c r="G12" s="512"/>
    </row>
    <row r="13" spans="1:7" ht="18">
      <c r="A13" s="606" t="s">
        <v>630</v>
      </c>
      <c r="B13" s="606"/>
      <c r="C13" s="409"/>
      <c r="D13" s="409"/>
      <c r="E13" s="410"/>
      <c r="F13" s="411">
        <f>SUM(F5:F12)</f>
        <v>380</v>
      </c>
    </row>
    <row r="14" spans="1:7" ht="15.75">
      <c r="A14" s="412"/>
      <c r="B14" s="398"/>
      <c r="C14" s="413"/>
      <c r="D14" s="413"/>
      <c r="E14" s="413"/>
      <c r="F14" s="398"/>
      <c r="G14" s="509"/>
    </row>
    <row r="15" spans="1:7" ht="15.75">
      <c r="A15" s="412"/>
      <c r="B15" s="398"/>
      <c r="C15" s="413"/>
      <c r="D15" s="413"/>
      <c r="E15" s="413"/>
      <c r="F15" s="398"/>
      <c r="G15" s="509"/>
    </row>
    <row r="16" spans="1:7" ht="38.25">
      <c r="A16" s="414" t="s">
        <v>631</v>
      </c>
      <c r="B16" s="414" t="s">
        <v>632</v>
      </c>
      <c r="C16" s="415" t="s">
        <v>9</v>
      </c>
      <c r="D16" s="415" t="s">
        <v>511</v>
      </c>
      <c r="E16" s="414" t="s">
        <v>633</v>
      </c>
      <c r="F16" s="414" t="s">
        <v>634</v>
      </c>
      <c r="G16" s="513"/>
    </row>
    <row r="17" spans="1:7" ht="9.75" customHeight="1">
      <c r="A17" s="400"/>
      <c r="B17" s="416"/>
      <c r="C17" s="417"/>
      <c r="D17" s="417"/>
      <c r="E17" s="400"/>
      <c r="F17" s="400"/>
      <c r="G17" s="514"/>
    </row>
    <row r="18" spans="1:7" ht="18">
      <c r="A18" s="607" t="s">
        <v>627</v>
      </c>
      <c r="B18" s="607"/>
      <c r="C18" s="396"/>
      <c r="D18" s="396"/>
      <c r="E18" s="396"/>
      <c r="F18" s="397"/>
      <c r="G18" s="509"/>
    </row>
    <row r="19" spans="1:7" ht="10.5" customHeight="1">
      <c r="A19" s="418"/>
      <c r="B19" s="419"/>
      <c r="C19" s="420"/>
      <c r="D19" s="420"/>
      <c r="E19" s="421"/>
      <c r="F19" s="422"/>
      <c r="G19" s="515"/>
    </row>
    <row r="20" spans="1:7" ht="102">
      <c r="A20" s="418">
        <v>1</v>
      </c>
      <c r="B20" s="424" t="s">
        <v>689</v>
      </c>
      <c r="C20" s="425">
        <v>4</v>
      </c>
      <c r="D20" s="425" t="s">
        <v>636</v>
      </c>
      <c r="E20" s="382">
        <v>0</v>
      </c>
      <c r="F20" s="477">
        <f>C20*ROUND(E20,2)</f>
        <v>0</v>
      </c>
      <c r="G20" s="501" t="s">
        <v>720</v>
      </c>
    </row>
    <row r="21" spans="1:7">
      <c r="A21" s="423"/>
      <c r="B21" s="424"/>
      <c r="C21" s="426"/>
      <c r="D21" s="427"/>
      <c r="E21" s="383"/>
      <c r="F21" s="428"/>
      <c r="G21" s="516"/>
    </row>
    <row r="22" spans="1:7" ht="25.5">
      <c r="A22" s="418">
        <v>2</v>
      </c>
      <c r="B22" s="424" t="s">
        <v>690</v>
      </c>
      <c r="C22" s="425">
        <v>8</v>
      </c>
      <c r="D22" s="425" t="s">
        <v>636</v>
      </c>
      <c r="E22" s="382">
        <v>0</v>
      </c>
      <c r="F22" s="431">
        <f>C22*ROUND(E22,2)</f>
        <v>0</v>
      </c>
      <c r="G22" s="515"/>
    </row>
    <row r="23" spans="1:7">
      <c r="A23" s="418"/>
      <c r="B23" s="424"/>
      <c r="C23" s="425"/>
      <c r="D23" s="425"/>
      <c r="E23" s="382"/>
      <c r="F23" s="429"/>
      <c r="G23" s="515"/>
    </row>
    <row r="24" spans="1:7" ht="38.25">
      <c r="A24" s="418">
        <v>3</v>
      </c>
      <c r="B24" s="424" t="s">
        <v>691</v>
      </c>
      <c r="C24" s="425">
        <v>10</v>
      </c>
      <c r="D24" s="425" t="s">
        <v>636</v>
      </c>
      <c r="E24" s="382">
        <v>0</v>
      </c>
      <c r="F24" s="431">
        <f>C24*ROUND(E24,2)</f>
        <v>0</v>
      </c>
      <c r="G24" s="515"/>
    </row>
    <row r="25" spans="1:7">
      <c r="A25" s="418"/>
      <c r="B25" s="424"/>
      <c r="C25" s="425"/>
      <c r="D25" s="425"/>
      <c r="E25" s="382"/>
      <c r="F25" s="429"/>
      <c r="G25" s="515"/>
    </row>
    <row r="26" spans="1:7" ht="25.5">
      <c r="A26" s="418">
        <v>4</v>
      </c>
      <c r="B26" s="424" t="s">
        <v>653</v>
      </c>
      <c r="C26" s="425">
        <v>8</v>
      </c>
      <c r="D26" s="425" t="s">
        <v>636</v>
      </c>
      <c r="E26" s="382">
        <v>0</v>
      </c>
      <c r="F26" s="431">
        <f>C26*ROUND(E26,2)</f>
        <v>0</v>
      </c>
      <c r="G26" s="515"/>
    </row>
    <row r="27" spans="1:7" ht="16.5" thickBot="1">
      <c r="A27" s="432"/>
      <c r="B27" s="433"/>
      <c r="C27" s="434"/>
      <c r="D27" s="434"/>
      <c r="E27" s="385"/>
      <c r="F27" s="435"/>
      <c r="G27" s="515"/>
    </row>
    <row r="28" spans="1:7" ht="15.75" thickBot="1">
      <c r="A28" s="436"/>
      <c r="B28" s="436" t="s">
        <v>655</v>
      </c>
      <c r="C28" s="604"/>
      <c r="D28" s="604"/>
      <c r="E28" s="386"/>
      <c r="F28" s="437">
        <f>ROUND(SUM(F18:F27),0)</f>
        <v>0</v>
      </c>
    </row>
    <row r="29" spans="1:7">
      <c r="A29" s="438"/>
      <c r="B29" s="439"/>
      <c r="C29" s="420"/>
      <c r="D29" s="440"/>
      <c r="E29" s="387"/>
      <c r="F29" s="441"/>
      <c r="G29" s="515"/>
    </row>
    <row r="30" spans="1:7">
      <c r="A30" s="438"/>
      <c r="B30" s="439"/>
      <c r="C30" s="420"/>
      <c r="D30" s="440"/>
      <c r="E30" s="387"/>
      <c r="F30" s="441"/>
      <c r="G30" s="515"/>
    </row>
    <row r="31" spans="1:7" ht="15.75">
      <c r="A31" s="435" t="s">
        <v>656</v>
      </c>
      <c r="B31" s="433" t="s">
        <v>657</v>
      </c>
      <c r="C31" s="434"/>
      <c r="D31" s="434"/>
      <c r="E31" s="385"/>
      <c r="F31" s="435"/>
      <c r="G31" s="515"/>
    </row>
    <row r="32" spans="1:7" ht="15.75">
      <c r="A32" s="418"/>
      <c r="B32" s="433"/>
      <c r="C32" s="434"/>
      <c r="D32" s="434"/>
      <c r="E32" s="385"/>
      <c r="F32" s="435"/>
      <c r="G32" s="515"/>
    </row>
    <row r="33" spans="1:7" ht="38.25">
      <c r="A33" s="418">
        <v>1</v>
      </c>
      <c r="B33" s="424" t="s">
        <v>692</v>
      </c>
      <c r="C33" s="425">
        <v>15</v>
      </c>
      <c r="D33" s="425" t="s">
        <v>636</v>
      </c>
      <c r="E33" s="384">
        <v>0</v>
      </c>
      <c r="F33" s="431">
        <f>C33*ROUND(E33,2)</f>
        <v>0</v>
      </c>
      <c r="G33" s="515"/>
    </row>
    <row r="34" spans="1:7">
      <c r="A34" s="442"/>
      <c r="B34" s="424"/>
      <c r="C34" s="443"/>
      <c r="D34" s="444"/>
      <c r="E34" s="149"/>
      <c r="F34" s="445"/>
      <c r="G34" s="517"/>
    </row>
    <row r="35" spans="1:7" ht="25.5">
      <c r="A35" s="446">
        <v>2</v>
      </c>
      <c r="B35" s="424" t="s">
        <v>693</v>
      </c>
      <c r="C35" s="447">
        <v>3</v>
      </c>
      <c r="D35" s="447" t="s">
        <v>661</v>
      </c>
      <c r="E35" s="150">
        <v>0</v>
      </c>
      <c r="F35" s="431">
        <f>C35*ROUND(E35,2)</f>
        <v>0</v>
      </c>
      <c r="G35" s="517"/>
    </row>
    <row r="36" spans="1:7">
      <c r="A36" s="446"/>
      <c r="B36" s="424"/>
      <c r="C36" s="443"/>
      <c r="D36" s="444"/>
      <c r="E36" s="150"/>
      <c r="F36" s="445"/>
      <c r="G36" s="517"/>
    </row>
    <row r="37" spans="1:7" ht="25.5">
      <c r="A37" s="446">
        <v>3</v>
      </c>
      <c r="B37" s="424" t="s">
        <v>694</v>
      </c>
      <c r="C37" s="447">
        <v>1</v>
      </c>
      <c r="D37" s="447" t="s">
        <v>516</v>
      </c>
      <c r="E37" s="150">
        <v>0</v>
      </c>
      <c r="F37" s="431">
        <f>C37*ROUND(E37,2)</f>
        <v>0</v>
      </c>
      <c r="G37" s="181"/>
    </row>
    <row r="38" spans="1:7">
      <c r="A38" s="418"/>
      <c r="B38" s="424"/>
      <c r="C38" s="425"/>
      <c r="D38" s="444"/>
      <c r="E38" s="149"/>
      <c r="F38" s="448"/>
      <c r="G38" s="517"/>
    </row>
    <row r="39" spans="1:7" ht="15.75">
      <c r="A39" s="418">
        <v>4</v>
      </c>
      <c r="B39" s="424" t="s">
        <v>708</v>
      </c>
      <c r="C39" s="425">
        <v>3</v>
      </c>
      <c r="D39" s="444" t="s">
        <v>654</v>
      </c>
      <c r="E39" s="388"/>
      <c r="F39" s="431">
        <f>0.03*(F33+F35+F37)</f>
        <v>0</v>
      </c>
      <c r="G39" s="517"/>
    </row>
    <row r="40" spans="1:7" ht="15.75" thickBot="1">
      <c r="A40" s="418"/>
      <c r="B40" s="419"/>
      <c r="C40" s="420"/>
      <c r="D40" s="420"/>
      <c r="E40" s="389"/>
      <c r="F40" s="422"/>
      <c r="G40" s="516"/>
    </row>
    <row r="41" spans="1:7" ht="15.75" thickBot="1">
      <c r="A41" s="449"/>
      <c r="B41" s="449" t="s">
        <v>675</v>
      </c>
      <c r="C41" s="600"/>
      <c r="D41" s="600"/>
      <c r="E41" s="390"/>
      <c r="F41" s="450">
        <f>ROUND(SUM(F33:F37),0)</f>
        <v>0</v>
      </c>
    </row>
    <row r="42" spans="1:7">
      <c r="A42" s="451"/>
      <c r="B42" s="451"/>
      <c r="C42" s="452"/>
      <c r="D42" s="452"/>
      <c r="E42" s="391"/>
      <c r="F42" s="453"/>
      <c r="G42" s="518"/>
    </row>
    <row r="43" spans="1:7">
      <c r="A43" s="418"/>
      <c r="B43" s="419"/>
      <c r="C43" s="420"/>
      <c r="D43" s="420"/>
      <c r="E43" s="389"/>
      <c r="F43" s="422"/>
      <c r="G43" s="516"/>
    </row>
    <row r="44" spans="1:7" ht="15.75">
      <c r="A44" s="454" t="s">
        <v>695</v>
      </c>
      <c r="B44" s="455" t="s">
        <v>677</v>
      </c>
      <c r="C44" s="456"/>
      <c r="D44" s="456"/>
      <c r="E44" s="392"/>
      <c r="F44" s="457"/>
      <c r="G44" s="519"/>
    </row>
    <row r="45" spans="1:7">
      <c r="A45" s="418"/>
      <c r="B45" s="419"/>
      <c r="C45" s="420"/>
      <c r="D45" s="420"/>
      <c r="E45" s="393"/>
      <c r="F45" s="459"/>
      <c r="G45" s="181"/>
    </row>
    <row r="46" spans="1:7">
      <c r="A46" s="418">
        <v>1</v>
      </c>
      <c r="B46" s="424" t="s">
        <v>681</v>
      </c>
      <c r="C46" s="425" t="s">
        <v>679</v>
      </c>
      <c r="D46" s="425" t="s">
        <v>661</v>
      </c>
      <c r="E46" s="430">
        <v>0</v>
      </c>
      <c r="F46" s="431">
        <f>C46*ROUND(E46,2)</f>
        <v>0</v>
      </c>
      <c r="G46" s="515"/>
    </row>
    <row r="47" spans="1:7" ht="15.75">
      <c r="A47" s="435"/>
      <c r="B47" s="424"/>
      <c r="C47" s="460"/>
      <c r="D47" s="460"/>
      <c r="E47" s="461"/>
      <c r="F47" s="461"/>
      <c r="G47" s="520"/>
    </row>
    <row r="48" spans="1:7" ht="25.5">
      <c r="A48" s="418">
        <v>2</v>
      </c>
      <c r="B48" s="424" t="s">
        <v>696</v>
      </c>
      <c r="C48" s="425">
        <v>4</v>
      </c>
      <c r="D48" s="425" t="s">
        <v>636</v>
      </c>
      <c r="E48" s="430">
        <v>0</v>
      </c>
      <c r="F48" s="431">
        <f>C48*ROUND(E48,2)</f>
        <v>0</v>
      </c>
      <c r="G48" s="520"/>
    </row>
    <row r="49" spans="1:7">
      <c r="A49" s="418"/>
      <c r="B49" s="424"/>
      <c r="C49" s="425"/>
      <c r="D49" s="425"/>
      <c r="E49" s="430"/>
      <c r="F49" s="431"/>
      <c r="G49" s="181"/>
    </row>
    <row r="50" spans="1:7" ht="25.5">
      <c r="A50" s="418">
        <v>3</v>
      </c>
      <c r="B50" s="424" t="s">
        <v>683</v>
      </c>
      <c r="C50" s="425">
        <v>4</v>
      </c>
      <c r="D50" s="425" t="s">
        <v>636</v>
      </c>
      <c r="E50" s="430">
        <v>0</v>
      </c>
      <c r="F50" s="431">
        <f>C50*ROUND(E50,2)</f>
        <v>0</v>
      </c>
      <c r="G50" s="181"/>
    </row>
    <row r="51" spans="1:7" ht="15.75">
      <c r="A51" s="418"/>
      <c r="B51" s="424"/>
      <c r="C51" s="462"/>
      <c r="D51" s="462"/>
      <c r="E51" s="430"/>
      <c r="F51" s="431"/>
      <c r="G51" s="181"/>
    </row>
    <row r="52" spans="1:7" ht="38.25">
      <c r="A52" s="418">
        <v>4</v>
      </c>
      <c r="B52" s="424" t="s">
        <v>697</v>
      </c>
      <c r="C52" s="425">
        <v>4</v>
      </c>
      <c r="D52" s="425" t="s">
        <v>531</v>
      </c>
      <c r="E52" s="430">
        <v>35</v>
      </c>
      <c r="F52" s="478">
        <f>C52*ROUND(E52,2)</f>
        <v>140</v>
      </c>
      <c r="G52" s="503" t="s">
        <v>721</v>
      </c>
    </row>
    <row r="53" spans="1:7" ht="15.75">
      <c r="A53" s="418"/>
      <c r="B53" s="463"/>
      <c r="C53" s="462"/>
      <c r="D53" s="462"/>
      <c r="E53" s="430"/>
      <c r="F53" s="431"/>
      <c r="G53" s="181"/>
    </row>
    <row r="54" spans="1:7" ht="38.25">
      <c r="A54" s="418">
        <f>A52+1</f>
        <v>5</v>
      </c>
      <c r="B54" s="424" t="s">
        <v>704</v>
      </c>
      <c r="C54" s="425">
        <v>8</v>
      </c>
      <c r="D54" s="425" t="s">
        <v>531</v>
      </c>
      <c r="E54" s="430">
        <v>30</v>
      </c>
      <c r="F54" s="478">
        <f>C54*ROUND(E54,2)</f>
        <v>240</v>
      </c>
      <c r="G54" s="503" t="s">
        <v>721</v>
      </c>
    </row>
    <row r="55" spans="1:7" ht="15.75" thickBot="1">
      <c r="A55" s="432"/>
      <c r="B55" s="439"/>
      <c r="C55" s="420"/>
      <c r="D55" s="420"/>
      <c r="E55" s="458"/>
      <c r="F55" s="459"/>
      <c r="G55" s="515"/>
    </row>
    <row r="56" spans="1:7" ht="15.75" thickBot="1">
      <c r="A56" s="464"/>
      <c r="B56" s="449" t="s">
        <v>687</v>
      </c>
      <c r="C56" s="600"/>
      <c r="D56" s="600"/>
      <c r="E56" s="465"/>
      <c r="F56" s="450">
        <f>ROUND(SUM(F46:F55),0)</f>
        <v>380</v>
      </c>
    </row>
    <row r="57" spans="1:7">
      <c r="A57" s="398"/>
      <c r="B57" s="398"/>
      <c r="C57" s="413"/>
      <c r="D57" s="413"/>
      <c r="E57" s="413"/>
      <c r="F57" s="398"/>
      <c r="G57" s="509"/>
    </row>
    <row r="58" spans="1:7" ht="15.75">
      <c r="A58" s="400" t="s">
        <v>698</v>
      </c>
      <c r="B58" s="466" t="s">
        <v>702</v>
      </c>
      <c r="C58" s="467"/>
      <c r="D58" s="467"/>
      <c r="E58" s="467"/>
      <c r="F58" s="431">
        <v>0</v>
      </c>
      <c r="G58" s="509"/>
    </row>
    <row r="59" spans="1:7" ht="16.5" thickBot="1">
      <c r="A59" s="400"/>
      <c r="B59" s="367"/>
      <c r="C59" s="468"/>
      <c r="D59" s="468"/>
      <c r="E59" s="468"/>
      <c r="F59" s="468"/>
    </row>
    <row r="60" spans="1:7" ht="15.75" thickBot="1">
      <c r="A60" s="464"/>
      <c r="B60" s="449" t="s">
        <v>705</v>
      </c>
      <c r="C60" s="449"/>
      <c r="D60" s="600"/>
      <c r="E60" s="600"/>
      <c r="F60" s="469">
        <f>F58</f>
        <v>0</v>
      </c>
    </row>
    <row r="61" spans="1:7">
      <c r="A61" s="470"/>
      <c r="B61" s="470"/>
      <c r="C61" s="470"/>
      <c r="D61" s="471"/>
      <c r="E61" s="471"/>
      <c r="F61" s="472"/>
    </row>
    <row r="62" spans="1:7" ht="15.75" thickBot="1">
      <c r="A62" s="473"/>
      <c r="B62" s="473"/>
      <c r="C62" s="474"/>
      <c r="D62" s="475"/>
      <c r="E62" s="475"/>
      <c r="F62" s="476"/>
    </row>
    <row r="63" spans="1:7">
      <c r="A63" s="569" t="s">
        <v>730</v>
      </c>
      <c r="B63" s="570"/>
      <c r="C63" s="570"/>
      <c r="D63" s="570"/>
      <c r="E63" s="570"/>
      <c r="F63" s="601"/>
    </row>
    <row r="64" spans="1:7">
      <c r="A64" s="572"/>
      <c r="B64" s="573"/>
      <c r="C64" s="573"/>
      <c r="D64" s="573"/>
      <c r="E64" s="573"/>
      <c r="F64" s="602"/>
    </row>
    <row r="65" spans="1:6" ht="27" customHeight="1" thickBot="1">
      <c r="A65" s="575"/>
      <c r="B65" s="576"/>
      <c r="C65" s="576"/>
      <c r="D65" s="576"/>
      <c r="E65" s="576"/>
      <c r="F65" s="603"/>
    </row>
    <row r="67" spans="1:6" ht="15.75" thickBot="1"/>
    <row r="68" spans="1:6">
      <c r="A68" s="578" t="s">
        <v>729</v>
      </c>
      <c r="B68" s="579"/>
      <c r="C68" s="579"/>
      <c r="D68" s="579"/>
      <c r="E68" s="579"/>
      <c r="F68" s="601"/>
    </row>
    <row r="69" spans="1:6">
      <c r="A69" s="581"/>
      <c r="B69" s="582"/>
      <c r="C69" s="582"/>
      <c r="D69" s="582"/>
      <c r="E69" s="582"/>
      <c r="F69" s="602"/>
    </row>
    <row r="70" spans="1:6" ht="15.75" thickBot="1">
      <c r="A70" s="584"/>
      <c r="B70" s="585"/>
      <c r="C70" s="585"/>
      <c r="D70" s="585"/>
      <c r="E70" s="585"/>
      <c r="F70" s="603"/>
    </row>
  </sheetData>
  <sheetProtection password="CA57" sheet="1" objects="1" scenarios="1"/>
  <mergeCells count="11">
    <mergeCell ref="C28:D28"/>
    <mergeCell ref="A5:B5"/>
    <mergeCell ref="A7:B7"/>
    <mergeCell ref="A9:B9"/>
    <mergeCell ref="A13:B13"/>
    <mergeCell ref="A18:B18"/>
    <mergeCell ref="C41:D41"/>
    <mergeCell ref="C56:D56"/>
    <mergeCell ref="A63:F65"/>
    <mergeCell ref="A68:F70"/>
    <mergeCell ref="D60:E60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H121"/>
  <sheetViews>
    <sheetView topLeftCell="A99" zoomScaleNormal="100" workbookViewId="0">
      <selection activeCell="K135" sqref="K135"/>
    </sheetView>
  </sheetViews>
  <sheetFormatPr defaultRowHeight="15"/>
  <cols>
    <col min="1" max="1" width="4" customWidth="1"/>
    <col min="2" max="2" width="36" customWidth="1"/>
    <col min="3" max="3" width="6.140625" customWidth="1"/>
    <col min="4" max="4" width="6.140625" bestFit="1" customWidth="1"/>
    <col min="5" max="5" width="2.5703125" customWidth="1"/>
    <col min="6" max="6" width="8.85546875" bestFit="1" customWidth="1"/>
    <col min="7" max="7" width="10.85546875" style="505" bestFit="1" customWidth="1"/>
    <col min="8" max="8" width="7.7109375" bestFit="1" customWidth="1"/>
  </cols>
  <sheetData>
    <row r="1" spans="1:8" ht="18">
      <c r="A1" s="27" t="s">
        <v>688</v>
      </c>
      <c r="B1" s="95"/>
      <c r="C1" s="96"/>
      <c r="D1" s="96"/>
      <c r="E1" s="96"/>
      <c r="F1" s="96"/>
      <c r="G1" s="522"/>
      <c r="H1" s="95"/>
    </row>
    <row r="2" spans="1:8" ht="15.75">
      <c r="A2" s="98"/>
      <c r="B2" s="98"/>
      <c r="C2" s="99"/>
      <c r="D2" s="99"/>
      <c r="E2" s="99"/>
      <c r="F2" s="99"/>
      <c r="G2" s="523"/>
      <c r="H2" s="95"/>
    </row>
    <row r="3" spans="1:8" ht="15.75">
      <c r="A3" s="612" t="s">
        <v>627</v>
      </c>
      <c r="B3" s="612"/>
      <c r="C3" s="99"/>
      <c r="D3" s="99"/>
      <c r="E3" s="99"/>
      <c r="F3" s="99"/>
      <c r="G3" s="524">
        <f>SUM(G54)</f>
        <v>0</v>
      </c>
      <c r="H3" s="100"/>
    </row>
    <row r="4" spans="1:8" ht="15.75">
      <c r="A4" s="101"/>
      <c r="B4" s="98"/>
      <c r="C4" s="99"/>
      <c r="D4" s="99"/>
      <c r="E4" s="99"/>
      <c r="F4" s="99"/>
      <c r="G4" s="525"/>
      <c r="H4" s="102"/>
    </row>
    <row r="5" spans="1:8" ht="15.75">
      <c r="A5" s="612" t="s">
        <v>628</v>
      </c>
      <c r="B5" s="612"/>
      <c r="C5" s="99"/>
      <c r="D5" s="99"/>
      <c r="E5" s="99"/>
      <c r="F5" s="99"/>
      <c r="G5" s="524">
        <f>SUM(G88)</f>
        <v>0</v>
      </c>
      <c r="H5" s="100"/>
    </row>
    <row r="6" spans="1:8" ht="15.75">
      <c r="A6" s="101"/>
      <c r="B6" s="98"/>
      <c r="C6" s="99"/>
      <c r="D6" s="99"/>
      <c r="E6" s="99"/>
      <c r="F6" s="99"/>
      <c r="G6" s="525"/>
      <c r="H6" s="102"/>
    </row>
    <row r="7" spans="1:8" ht="15.75">
      <c r="A7" s="612" t="s">
        <v>629</v>
      </c>
      <c r="B7" s="612"/>
      <c r="C7" s="99"/>
      <c r="D7" s="99"/>
      <c r="E7" s="99"/>
      <c r="F7" s="99"/>
      <c r="G7" s="524">
        <f>SUM(G107)</f>
        <v>1600</v>
      </c>
      <c r="H7" s="100"/>
    </row>
    <row r="8" spans="1:8" ht="15.75">
      <c r="A8" s="165"/>
      <c r="B8" s="165"/>
      <c r="C8" s="99"/>
      <c r="D8" s="99"/>
      <c r="E8" s="99"/>
      <c r="F8" s="99"/>
      <c r="G8" s="524"/>
      <c r="H8" s="100"/>
    </row>
    <row r="9" spans="1:8" ht="15.75">
      <c r="A9" s="165" t="s">
        <v>710</v>
      </c>
      <c r="B9" s="165" t="s">
        <v>712</v>
      </c>
      <c r="C9" s="99"/>
      <c r="D9" s="99"/>
      <c r="E9" s="99"/>
      <c r="F9" s="99"/>
      <c r="G9" s="510">
        <f>ROUND(G109,2)</f>
        <v>0</v>
      </c>
      <c r="H9" s="100"/>
    </row>
    <row r="10" spans="1:8" ht="15.75">
      <c r="A10" s="99"/>
      <c r="B10" s="103"/>
      <c r="C10" s="104"/>
      <c r="D10" s="104"/>
      <c r="E10" s="99"/>
      <c r="F10" s="99"/>
      <c r="G10" s="526"/>
      <c r="H10" s="105"/>
    </row>
    <row r="11" spans="1:8" ht="18">
      <c r="A11" s="613" t="s">
        <v>630</v>
      </c>
      <c r="B11" s="613"/>
      <c r="C11" s="106"/>
      <c r="D11" s="106"/>
      <c r="E11" s="107"/>
      <c r="F11" s="107"/>
      <c r="G11" s="527">
        <f>SUM(G3:G10)</f>
        <v>1600</v>
      </c>
    </row>
    <row r="12" spans="1:8" ht="15.75">
      <c r="A12" s="108"/>
      <c r="B12" s="95"/>
      <c r="C12" s="96"/>
      <c r="D12" s="96"/>
      <c r="E12" s="96"/>
      <c r="F12" s="96"/>
      <c r="G12" s="522"/>
    </row>
    <row r="13" spans="1:8" ht="15.75">
      <c r="A13" s="108"/>
      <c r="B13" s="95"/>
      <c r="C13" s="96"/>
      <c r="D13" s="96"/>
      <c r="E13" s="96"/>
      <c r="F13" s="96"/>
      <c r="G13" s="522"/>
    </row>
    <row r="14" spans="1:8" ht="38.25">
      <c r="A14" s="151" t="s">
        <v>631</v>
      </c>
      <c r="B14" s="151" t="s">
        <v>632</v>
      </c>
      <c r="C14" s="151" t="s">
        <v>9</v>
      </c>
      <c r="D14" s="152" t="s">
        <v>511</v>
      </c>
      <c r="E14" s="151"/>
      <c r="F14" s="151" t="s">
        <v>633</v>
      </c>
      <c r="G14" s="528" t="s">
        <v>634</v>
      </c>
    </row>
    <row r="15" spans="1:8" ht="15.75">
      <c r="A15" s="99"/>
      <c r="B15" s="103"/>
      <c r="C15" s="104"/>
      <c r="D15" s="104"/>
      <c r="E15" s="99"/>
      <c r="F15" s="99"/>
      <c r="G15" s="529"/>
    </row>
    <row r="16" spans="1:8" ht="18" customHeight="1">
      <c r="C16" s="97"/>
      <c r="D16" s="97"/>
      <c r="E16" s="97"/>
      <c r="F16" s="97"/>
      <c r="G16" s="530"/>
    </row>
    <row r="17" spans="1:8">
      <c r="A17" s="144" t="s">
        <v>699</v>
      </c>
      <c r="B17" s="143" t="s">
        <v>700</v>
      </c>
      <c r="C17" s="143"/>
      <c r="D17" s="129"/>
      <c r="E17" s="130"/>
      <c r="F17" s="130"/>
      <c r="G17" s="531"/>
    </row>
    <row r="18" spans="1:8" ht="114.75">
      <c r="A18" s="109">
        <v>1</v>
      </c>
      <c r="B18" s="128" t="s">
        <v>635</v>
      </c>
      <c r="C18" s="129">
        <v>40</v>
      </c>
      <c r="D18" s="129" t="s">
        <v>636</v>
      </c>
      <c r="E18" s="130"/>
      <c r="F18" s="382">
        <v>0</v>
      </c>
      <c r="G18" s="531">
        <f>C18*ROUND(F18,2)</f>
        <v>0</v>
      </c>
      <c r="H18" s="83" t="s">
        <v>720</v>
      </c>
    </row>
    <row r="19" spans="1:8">
      <c r="A19" s="109"/>
      <c r="B19" s="110"/>
      <c r="C19" s="129"/>
      <c r="D19" s="129"/>
      <c r="E19" s="130"/>
      <c r="F19" s="382"/>
      <c r="G19" s="531"/>
      <c r="H19" s="112"/>
    </row>
    <row r="20" spans="1:8" ht="114.75">
      <c r="A20" s="109"/>
      <c r="B20" s="128" t="s">
        <v>637</v>
      </c>
      <c r="C20" s="129">
        <v>11</v>
      </c>
      <c r="D20" s="129" t="s">
        <v>636</v>
      </c>
      <c r="E20" s="130"/>
      <c r="F20" s="382">
        <v>0</v>
      </c>
      <c r="G20" s="531">
        <f>C20*ROUND(F20,2)</f>
        <v>0</v>
      </c>
      <c r="H20" s="112"/>
    </row>
    <row r="21" spans="1:8">
      <c r="A21" s="109"/>
      <c r="B21" s="110"/>
      <c r="C21" s="129"/>
      <c r="D21" s="129"/>
      <c r="E21" s="130"/>
      <c r="F21" s="382"/>
      <c r="G21" s="531"/>
      <c r="H21" s="112"/>
    </row>
    <row r="22" spans="1:8" ht="114.75">
      <c r="A22" s="109">
        <v>2</v>
      </c>
      <c r="B22" s="128" t="s">
        <v>638</v>
      </c>
      <c r="C22" s="129">
        <v>160</v>
      </c>
      <c r="D22" s="129" t="s">
        <v>636</v>
      </c>
      <c r="E22" s="130"/>
      <c r="F22" s="382">
        <v>0</v>
      </c>
      <c r="G22" s="531">
        <f>C22*ROUND(F22,2)</f>
        <v>0</v>
      </c>
      <c r="H22" s="112"/>
    </row>
    <row r="23" spans="1:8">
      <c r="A23" s="109"/>
      <c r="B23" s="128"/>
      <c r="C23" s="129"/>
      <c r="D23" s="129"/>
      <c r="E23" s="131"/>
      <c r="F23" s="382"/>
      <c r="G23" s="531"/>
      <c r="H23" s="112"/>
    </row>
    <row r="24" spans="1:8" ht="102">
      <c r="A24" s="109">
        <v>3</v>
      </c>
      <c r="B24" s="128" t="s">
        <v>639</v>
      </c>
      <c r="C24" s="129">
        <v>642</v>
      </c>
      <c r="D24" s="129" t="s">
        <v>636</v>
      </c>
      <c r="E24" s="131"/>
      <c r="F24" s="382">
        <v>0</v>
      </c>
      <c r="G24" s="531">
        <f>C24*ROUND(F24,2)</f>
        <v>0</v>
      </c>
      <c r="H24" s="112"/>
    </row>
    <row r="25" spans="1:8">
      <c r="A25" s="109"/>
      <c r="B25" s="128"/>
      <c r="C25" s="129"/>
      <c r="D25" s="129"/>
      <c r="E25" s="130"/>
      <c r="F25" s="382"/>
      <c r="G25" s="531"/>
      <c r="H25" s="112"/>
    </row>
    <row r="26" spans="1:8" ht="38.25">
      <c r="A26" s="109">
        <v>4</v>
      </c>
      <c r="B26" s="128" t="s">
        <v>640</v>
      </c>
      <c r="C26" s="129">
        <v>5.6</v>
      </c>
      <c r="D26" s="129" t="s">
        <v>523</v>
      </c>
      <c r="E26" s="130"/>
      <c r="F26" s="382">
        <v>0</v>
      </c>
      <c r="G26" s="532">
        <f>PRODUCT(C26,F26)</f>
        <v>0</v>
      </c>
      <c r="H26" s="83" t="s">
        <v>720</v>
      </c>
    </row>
    <row r="27" spans="1:8">
      <c r="A27" s="109"/>
      <c r="B27" s="128"/>
      <c r="C27" s="129"/>
      <c r="D27" s="129"/>
      <c r="E27" s="130"/>
      <c r="F27" s="382"/>
      <c r="G27" s="531"/>
      <c r="H27" s="112"/>
    </row>
    <row r="28" spans="1:8" ht="38.25">
      <c r="A28" s="109">
        <v>5</v>
      </c>
      <c r="B28" s="128" t="s">
        <v>641</v>
      </c>
      <c r="C28" s="129">
        <v>1</v>
      </c>
      <c r="D28" s="129" t="s">
        <v>516</v>
      </c>
      <c r="E28" s="130"/>
      <c r="F28" s="382">
        <v>0</v>
      </c>
      <c r="G28" s="531">
        <f>C28*ROUND(F28,2)</f>
        <v>0</v>
      </c>
      <c r="H28" s="112"/>
    </row>
    <row r="29" spans="1:8">
      <c r="A29" s="109"/>
      <c r="B29" s="128"/>
      <c r="C29" s="129"/>
      <c r="D29" s="129"/>
      <c r="E29" s="130"/>
      <c r="F29" s="382"/>
      <c r="G29" s="531"/>
      <c r="H29" s="112"/>
    </row>
    <row r="30" spans="1:8" ht="38.25">
      <c r="A30" s="109">
        <v>6</v>
      </c>
      <c r="B30" s="128" t="s">
        <v>642</v>
      </c>
      <c r="C30" s="129">
        <v>31.1</v>
      </c>
      <c r="D30" s="129" t="s">
        <v>523</v>
      </c>
      <c r="E30" s="130"/>
      <c r="F30" s="382">
        <v>0</v>
      </c>
      <c r="G30" s="532">
        <f>PRODUCT(C30,F30)</f>
        <v>0</v>
      </c>
      <c r="H30" s="83" t="s">
        <v>720</v>
      </c>
    </row>
    <row r="31" spans="1:8">
      <c r="A31" s="109"/>
      <c r="B31" s="128"/>
      <c r="C31" s="129"/>
      <c r="D31" s="129"/>
      <c r="E31" s="130"/>
      <c r="F31" s="382"/>
      <c r="G31" s="531"/>
      <c r="H31" s="112"/>
    </row>
    <row r="32" spans="1:8" ht="51">
      <c r="A32" s="109">
        <v>7</v>
      </c>
      <c r="B32" s="128" t="s">
        <v>643</v>
      </c>
      <c r="C32" s="129">
        <v>7</v>
      </c>
      <c r="D32" s="129" t="s">
        <v>516</v>
      </c>
      <c r="E32" s="130"/>
      <c r="F32" s="382">
        <v>0</v>
      </c>
      <c r="G32" s="531">
        <f>C32*ROUND(F32,2)</f>
        <v>0</v>
      </c>
      <c r="H32" s="112"/>
    </row>
    <row r="33" spans="1:8">
      <c r="A33" s="109"/>
      <c r="B33" s="128"/>
      <c r="C33" s="129"/>
      <c r="D33" s="129"/>
      <c r="E33" s="130"/>
      <c r="F33" s="382"/>
      <c r="G33" s="531"/>
      <c r="H33" s="112"/>
    </row>
    <row r="34" spans="1:8" ht="51">
      <c r="A34" s="109">
        <v>8</v>
      </c>
      <c r="B34" s="128" t="s">
        <v>644</v>
      </c>
      <c r="C34" s="129">
        <v>10</v>
      </c>
      <c r="D34" s="129" t="s">
        <v>516</v>
      </c>
      <c r="E34" s="130"/>
      <c r="F34" s="382">
        <v>0</v>
      </c>
      <c r="G34" s="531">
        <f>C34*ROUND(F34,2)</f>
        <v>0</v>
      </c>
      <c r="H34" s="112"/>
    </row>
    <row r="35" spans="1:8">
      <c r="A35" s="109"/>
      <c r="B35" s="128"/>
      <c r="C35" s="129"/>
      <c r="D35" s="129"/>
      <c r="E35" s="130"/>
      <c r="F35" s="382"/>
      <c r="G35" s="531"/>
      <c r="H35" s="112"/>
    </row>
    <row r="36" spans="1:8" ht="51">
      <c r="A36" s="109">
        <v>9</v>
      </c>
      <c r="B36" s="128" t="s">
        <v>645</v>
      </c>
      <c r="C36" s="129">
        <v>39.700000000000003</v>
      </c>
      <c r="D36" s="129" t="s">
        <v>523</v>
      </c>
      <c r="E36" s="130"/>
      <c r="F36" s="382">
        <v>0</v>
      </c>
      <c r="G36" s="532">
        <f>PRODUCT(C36,F36)</f>
        <v>0</v>
      </c>
      <c r="H36" s="83" t="s">
        <v>720</v>
      </c>
    </row>
    <row r="37" spans="1:8">
      <c r="A37" s="109"/>
      <c r="B37" s="128"/>
      <c r="C37" s="129"/>
      <c r="D37" s="129"/>
      <c r="E37" s="131"/>
      <c r="F37" s="382"/>
      <c r="G37" s="531"/>
      <c r="H37" s="112"/>
    </row>
    <row r="38" spans="1:8" ht="63.75">
      <c r="A38" s="109">
        <v>10</v>
      </c>
      <c r="B38" s="128" t="s">
        <v>646</v>
      </c>
      <c r="C38" s="131">
        <v>21</v>
      </c>
      <c r="D38" s="131" t="s">
        <v>516</v>
      </c>
      <c r="E38" s="130"/>
      <c r="F38" s="382">
        <v>0</v>
      </c>
      <c r="G38" s="531">
        <f>C38*ROUND(F38,2)</f>
        <v>0</v>
      </c>
      <c r="H38" s="112"/>
    </row>
    <row r="39" spans="1:8">
      <c r="A39" s="109"/>
      <c r="B39" s="128"/>
      <c r="C39" s="131"/>
      <c r="D39" s="131"/>
      <c r="E39" s="130"/>
      <c r="F39" s="382"/>
      <c r="G39" s="531"/>
      <c r="H39" s="112"/>
    </row>
    <row r="40" spans="1:8" ht="51">
      <c r="A40" s="109">
        <v>11</v>
      </c>
      <c r="B40" s="128" t="s">
        <v>647</v>
      </c>
      <c r="C40" s="131">
        <v>5.0999999999999996</v>
      </c>
      <c r="D40" s="131" t="s">
        <v>523</v>
      </c>
      <c r="E40" s="130"/>
      <c r="F40" s="382">
        <v>0</v>
      </c>
      <c r="G40" s="532">
        <f>PRODUCT(C40,F40)</f>
        <v>0</v>
      </c>
      <c r="H40" s="83" t="s">
        <v>720</v>
      </c>
    </row>
    <row r="41" spans="1:8">
      <c r="A41" s="109"/>
      <c r="B41" s="128"/>
      <c r="C41" s="131"/>
      <c r="D41" s="131"/>
      <c r="E41" s="130"/>
      <c r="F41" s="382"/>
      <c r="G41" s="531"/>
      <c r="H41" s="112"/>
    </row>
    <row r="42" spans="1:8" ht="63.75">
      <c r="A42" s="109">
        <v>12</v>
      </c>
      <c r="B42" s="128" t="s">
        <v>648</v>
      </c>
      <c r="C42" s="131">
        <v>6</v>
      </c>
      <c r="D42" s="131" t="s">
        <v>516</v>
      </c>
      <c r="E42" s="130"/>
      <c r="F42" s="382">
        <v>0</v>
      </c>
      <c r="G42" s="531">
        <f>C42*ROUND(F42,2)</f>
        <v>0</v>
      </c>
      <c r="H42" s="112"/>
    </row>
    <row r="43" spans="1:8">
      <c r="A43" s="109"/>
      <c r="B43" s="128"/>
      <c r="C43" s="131"/>
      <c r="D43" s="131"/>
      <c r="E43" s="130"/>
      <c r="F43" s="382"/>
      <c r="G43" s="531"/>
      <c r="H43" s="112"/>
    </row>
    <row r="44" spans="1:8" ht="51">
      <c r="A44" s="109">
        <v>13</v>
      </c>
      <c r="B44" s="128" t="s">
        <v>649</v>
      </c>
      <c r="C44" s="131">
        <v>1</v>
      </c>
      <c r="D44" s="129" t="s">
        <v>516</v>
      </c>
      <c r="E44" s="132"/>
      <c r="F44" s="384">
        <v>0</v>
      </c>
      <c r="G44" s="531">
        <f>C44*ROUND(F44,2)</f>
        <v>0</v>
      </c>
      <c r="H44" s="112"/>
    </row>
    <row r="45" spans="1:8">
      <c r="A45" s="109"/>
      <c r="B45" s="128"/>
      <c r="C45" s="129"/>
      <c r="D45" s="129"/>
      <c r="E45" s="131"/>
      <c r="F45" s="382"/>
      <c r="G45" s="531"/>
      <c r="H45" s="112"/>
    </row>
    <row r="46" spans="1:8" ht="25.5">
      <c r="A46" s="109">
        <v>14</v>
      </c>
      <c r="B46" s="128" t="s">
        <v>650</v>
      </c>
      <c r="C46" s="129">
        <v>95</v>
      </c>
      <c r="D46" s="129" t="s">
        <v>636</v>
      </c>
      <c r="E46" s="130"/>
      <c r="F46" s="382">
        <v>0</v>
      </c>
      <c r="G46" s="531">
        <f>C46*ROUND(F46,2)</f>
        <v>0</v>
      </c>
      <c r="H46" s="112"/>
    </row>
    <row r="47" spans="1:8">
      <c r="A47" s="109"/>
      <c r="B47" s="128"/>
      <c r="C47" s="129"/>
      <c r="D47" s="129"/>
      <c r="E47" s="131"/>
      <c r="F47" s="382"/>
      <c r="G47" s="531"/>
      <c r="H47" s="112"/>
    </row>
    <row r="48" spans="1:8" ht="25.5">
      <c r="A48" s="109">
        <v>15</v>
      </c>
      <c r="B48" s="128" t="s">
        <v>651</v>
      </c>
      <c r="C48" s="129">
        <v>802</v>
      </c>
      <c r="D48" s="129" t="s">
        <v>636</v>
      </c>
      <c r="E48" s="130"/>
      <c r="F48" s="382">
        <v>0</v>
      </c>
      <c r="G48" s="531">
        <f>C48*ROUND(F48,2)</f>
        <v>0</v>
      </c>
      <c r="H48" s="112"/>
    </row>
    <row r="49" spans="1:8">
      <c r="A49" s="109"/>
      <c r="B49" s="128"/>
      <c r="C49" s="129"/>
      <c r="D49" s="129"/>
      <c r="E49" s="131"/>
      <c r="F49" s="382"/>
      <c r="G49" s="531"/>
      <c r="H49" s="112"/>
    </row>
    <row r="50" spans="1:8" ht="51">
      <c r="A50" s="109">
        <v>16</v>
      </c>
      <c r="B50" s="128" t="s">
        <v>652</v>
      </c>
      <c r="C50" s="129">
        <v>850</v>
      </c>
      <c r="D50" s="129" t="s">
        <v>636</v>
      </c>
      <c r="E50" s="130"/>
      <c r="F50" s="382">
        <v>0</v>
      </c>
      <c r="G50" s="531">
        <f>C50*ROUND(F50,2)</f>
        <v>0</v>
      </c>
      <c r="H50" s="112"/>
    </row>
    <row r="51" spans="1:8">
      <c r="A51" s="109"/>
      <c r="B51" s="128"/>
      <c r="C51" s="129"/>
      <c r="D51" s="129"/>
      <c r="E51" s="130"/>
      <c r="F51" s="382"/>
      <c r="G51" s="531"/>
      <c r="H51" s="112"/>
    </row>
    <row r="52" spans="1:8" ht="25.5">
      <c r="A52" s="109">
        <v>17</v>
      </c>
      <c r="B52" s="128" t="s">
        <v>653</v>
      </c>
      <c r="C52" s="129">
        <v>830</v>
      </c>
      <c r="D52" s="129" t="s">
        <v>636</v>
      </c>
      <c r="E52" s="130"/>
      <c r="F52" s="382">
        <v>0</v>
      </c>
      <c r="G52" s="531">
        <f>C52*ROUND(F52,2)</f>
        <v>0</v>
      </c>
      <c r="H52" s="112"/>
    </row>
    <row r="53" spans="1:8" ht="16.5" thickBot="1">
      <c r="A53" s="115"/>
      <c r="B53" s="148"/>
      <c r="C53" s="116"/>
      <c r="D53" s="116"/>
      <c r="E53" s="117"/>
      <c r="F53" s="385"/>
      <c r="G53" s="533"/>
      <c r="H53" s="112"/>
    </row>
    <row r="54" spans="1:8" ht="15.75" thickBot="1">
      <c r="A54" s="118"/>
      <c r="B54" s="118" t="s">
        <v>655</v>
      </c>
      <c r="C54" s="608"/>
      <c r="D54" s="608"/>
      <c r="E54" s="608"/>
      <c r="F54" s="386"/>
      <c r="G54" s="534">
        <f>ROUND(SUM(G16:G53),0)</f>
        <v>0</v>
      </c>
      <c r="H54" s="112"/>
    </row>
    <row r="55" spans="1:8">
      <c r="A55" s="120"/>
      <c r="B55" s="141"/>
      <c r="C55" s="111"/>
      <c r="D55" s="113"/>
      <c r="E55" s="113"/>
      <c r="F55" s="387"/>
      <c r="G55" s="535"/>
      <c r="H55" s="112"/>
    </row>
    <row r="56" spans="1:8">
      <c r="A56" s="120"/>
      <c r="B56" s="142"/>
      <c r="C56" s="111"/>
      <c r="D56" s="113"/>
      <c r="E56" s="113"/>
      <c r="F56" s="387"/>
      <c r="G56" s="535"/>
      <c r="H56" s="112"/>
    </row>
    <row r="57" spans="1:8" ht="15.75">
      <c r="A57" s="117" t="s">
        <v>656</v>
      </c>
      <c r="B57" s="143" t="s">
        <v>701</v>
      </c>
      <c r="C57" s="133"/>
      <c r="D57" s="133"/>
      <c r="E57" s="134"/>
      <c r="F57" s="394"/>
      <c r="G57" s="536"/>
      <c r="H57" s="112"/>
    </row>
    <row r="58" spans="1:8" ht="15.75">
      <c r="A58" s="109"/>
      <c r="B58" s="59"/>
      <c r="C58" s="133"/>
      <c r="D58" s="133"/>
      <c r="E58" s="134"/>
      <c r="F58" s="394"/>
      <c r="G58" s="536"/>
      <c r="H58" s="112"/>
    </row>
    <row r="59" spans="1:8" ht="25.5">
      <c r="A59" s="109">
        <v>1</v>
      </c>
      <c r="B59" s="59" t="s">
        <v>658</v>
      </c>
      <c r="C59" s="129">
        <v>989</v>
      </c>
      <c r="D59" s="129" t="s">
        <v>636</v>
      </c>
      <c r="E59" s="132"/>
      <c r="F59" s="384">
        <v>0</v>
      </c>
      <c r="G59" s="531">
        <f>C59*ROUND(F59,2)</f>
        <v>0</v>
      </c>
      <c r="H59" s="112"/>
    </row>
    <row r="60" spans="1:8">
      <c r="A60" s="109"/>
      <c r="B60" s="59"/>
      <c r="C60" s="135"/>
      <c r="D60" s="136"/>
      <c r="E60" s="137"/>
      <c r="F60" s="479"/>
      <c r="G60" s="537"/>
      <c r="H60" s="121"/>
    </row>
    <row r="61" spans="1:8" ht="25.5">
      <c r="A61" s="109">
        <f>A59+1</f>
        <v>2</v>
      </c>
      <c r="B61" s="59" t="s">
        <v>659</v>
      </c>
      <c r="C61" s="129">
        <v>50</v>
      </c>
      <c r="D61" s="129" t="s">
        <v>636</v>
      </c>
      <c r="E61" s="137"/>
      <c r="F61" s="384">
        <v>0</v>
      </c>
      <c r="G61" s="531">
        <f>C61*ROUND(F61,2)</f>
        <v>0</v>
      </c>
      <c r="H61" s="121"/>
    </row>
    <row r="62" spans="1:8">
      <c r="A62" s="109"/>
      <c r="B62" s="59"/>
      <c r="C62" s="138"/>
      <c r="D62" s="138"/>
      <c r="E62" s="139"/>
      <c r="F62" s="384"/>
      <c r="G62" s="537"/>
      <c r="H62" s="112"/>
    </row>
    <row r="63" spans="1:8" ht="51">
      <c r="A63" s="109">
        <f>A61+1</f>
        <v>3</v>
      </c>
      <c r="B63" s="59" t="s">
        <v>660</v>
      </c>
      <c r="C63" s="129">
        <v>58</v>
      </c>
      <c r="D63" s="129" t="s">
        <v>661</v>
      </c>
      <c r="E63" s="132"/>
      <c r="F63" s="384">
        <v>0</v>
      </c>
      <c r="G63" s="531">
        <f>C63*ROUND(F63,2)</f>
        <v>0</v>
      </c>
      <c r="H63" s="112"/>
    </row>
    <row r="64" spans="1:8" ht="15.75">
      <c r="A64" s="117"/>
      <c r="B64" s="59"/>
      <c r="C64" s="133"/>
      <c r="D64" s="133"/>
      <c r="E64" s="140"/>
      <c r="F64" s="384"/>
      <c r="G64" s="537"/>
      <c r="H64" s="112"/>
    </row>
    <row r="65" spans="1:8" ht="165.75">
      <c r="A65" s="109">
        <v>4</v>
      </c>
      <c r="B65" s="59" t="s">
        <v>662</v>
      </c>
      <c r="C65" s="129"/>
      <c r="D65" s="129"/>
      <c r="E65" s="132"/>
      <c r="F65" s="384"/>
      <c r="G65" s="531"/>
      <c r="H65" s="112"/>
    </row>
    <row r="66" spans="1:8" ht="102">
      <c r="A66" s="109"/>
      <c r="B66" s="59" t="s">
        <v>663</v>
      </c>
      <c r="C66" s="129"/>
      <c r="D66" s="129"/>
      <c r="E66" s="132"/>
      <c r="F66" s="384"/>
      <c r="G66" s="531"/>
      <c r="H66" s="112"/>
    </row>
    <row r="67" spans="1:8" ht="38.25">
      <c r="A67" s="109"/>
      <c r="B67" s="59" t="s">
        <v>664</v>
      </c>
      <c r="C67" s="129"/>
      <c r="D67" s="129"/>
      <c r="E67" s="132"/>
      <c r="F67" s="384"/>
      <c r="G67" s="531"/>
      <c r="H67" s="112"/>
    </row>
    <row r="68" spans="1:8" ht="140.25">
      <c r="A68" s="109"/>
      <c r="B68" s="59" t="s">
        <v>665</v>
      </c>
      <c r="C68" s="129">
        <v>1</v>
      </c>
      <c r="D68" s="129" t="s">
        <v>661</v>
      </c>
      <c r="E68" s="132"/>
      <c r="F68" s="384">
        <v>0</v>
      </c>
      <c r="G68" s="531">
        <f>C68*ROUND(F68,2)</f>
        <v>0</v>
      </c>
      <c r="H68" s="112"/>
    </row>
    <row r="69" spans="1:8" ht="15.75">
      <c r="A69" s="117"/>
      <c r="B69" s="59"/>
      <c r="C69" s="138"/>
      <c r="D69" s="138"/>
      <c r="E69" s="139"/>
      <c r="F69" s="384"/>
      <c r="G69" s="537"/>
      <c r="H69" s="112"/>
    </row>
    <row r="70" spans="1:8" ht="114.75">
      <c r="A70" s="109">
        <f>A65+1</f>
        <v>5</v>
      </c>
      <c r="B70" s="59" t="s">
        <v>666</v>
      </c>
      <c r="C70" s="129">
        <v>28</v>
      </c>
      <c r="D70" s="129" t="s">
        <v>516</v>
      </c>
      <c r="E70" s="132"/>
      <c r="F70" s="384">
        <v>0</v>
      </c>
      <c r="G70" s="531">
        <f>C70*ROUND(F70,2)</f>
        <v>0</v>
      </c>
      <c r="H70" s="112"/>
    </row>
    <row r="71" spans="1:8" ht="15.75">
      <c r="A71" s="117"/>
      <c r="B71" s="59"/>
      <c r="C71" s="138"/>
      <c r="D71" s="138"/>
      <c r="E71" s="139"/>
      <c r="F71" s="384"/>
      <c r="G71" s="537"/>
      <c r="H71" s="112"/>
    </row>
    <row r="72" spans="1:8" ht="114.75">
      <c r="A72" s="109">
        <v>6</v>
      </c>
      <c r="B72" s="59" t="s">
        <v>667</v>
      </c>
      <c r="C72" s="129">
        <v>1</v>
      </c>
      <c r="D72" s="129" t="s">
        <v>516</v>
      </c>
      <c r="E72" s="132"/>
      <c r="F72" s="384">
        <v>0</v>
      </c>
      <c r="G72" s="531">
        <f>C72*ROUND(F72,2)</f>
        <v>0</v>
      </c>
      <c r="H72" s="112"/>
    </row>
    <row r="73" spans="1:8" ht="15.75">
      <c r="A73" s="117"/>
      <c r="B73" s="59"/>
      <c r="C73" s="138"/>
      <c r="D73" s="138"/>
      <c r="E73" s="139"/>
      <c r="F73" s="384"/>
      <c r="G73" s="537"/>
      <c r="H73" s="112"/>
    </row>
    <row r="74" spans="1:8" ht="114.75">
      <c r="A74" s="109">
        <v>7</v>
      </c>
      <c r="B74" s="59" t="s">
        <v>668</v>
      </c>
      <c r="C74" s="129">
        <v>18</v>
      </c>
      <c r="D74" s="129" t="s">
        <v>516</v>
      </c>
      <c r="E74" s="132"/>
      <c r="F74" s="384">
        <v>0</v>
      </c>
      <c r="G74" s="531">
        <f>C74*ROUND(F74,2)</f>
        <v>0</v>
      </c>
      <c r="H74" s="112"/>
    </row>
    <row r="75" spans="1:8">
      <c r="A75" s="109"/>
      <c r="B75" s="59"/>
      <c r="C75" s="129"/>
      <c r="D75" s="129"/>
      <c r="E75" s="132"/>
      <c r="F75" s="384"/>
      <c r="G75" s="537"/>
      <c r="H75" s="112"/>
    </row>
    <row r="76" spans="1:8" ht="114.75">
      <c r="A76" s="109">
        <v>8</v>
      </c>
      <c r="B76" s="59" t="s">
        <v>669</v>
      </c>
      <c r="C76" s="129">
        <v>3</v>
      </c>
      <c r="D76" s="129" t="s">
        <v>516</v>
      </c>
      <c r="E76" s="132"/>
      <c r="F76" s="384">
        <v>0</v>
      </c>
      <c r="G76" s="531">
        <f>C76*ROUND(F76,2)</f>
        <v>0</v>
      </c>
      <c r="H76" s="112"/>
    </row>
    <row r="77" spans="1:8">
      <c r="A77" s="109"/>
      <c r="B77" s="59"/>
      <c r="C77" s="129"/>
      <c r="D77" s="129"/>
      <c r="E77" s="132"/>
      <c r="F77" s="384"/>
      <c r="G77" s="537"/>
      <c r="H77" s="112"/>
    </row>
    <row r="78" spans="1:8" ht="114.75">
      <c r="A78" s="109">
        <v>9</v>
      </c>
      <c r="B78" s="59" t="s">
        <v>670</v>
      </c>
      <c r="C78" s="129">
        <v>2</v>
      </c>
      <c r="D78" s="129" t="s">
        <v>516</v>
      </c>
      <c r="E78" s="132"/>
      <c r="F78" s="384">
        <v>0</v>
      </c>
      <c r="G78" s="531">
        <f>C78*ROUND(F78,2)</f>
        <v>0</v>
      </c>
      <c r="H78" s="112"/>
    </row>
    <row r="79" spans="1:8">
      <c r="A79" s="109"/>
      <c r="B79" s="59"/>
      <c r="C79" s="129"/>
      <c r="D79" s="129"/>
      <c r="E79" s="132"/>
      <c r="F79" s="384"/>
      <c r="G79" s="537"/>
      <c r="H79" s="112"/>
    </row>
    <row r="80" spans="1:8" ht="114.75">
      <c r="A80" s="109">
        <v>10</v>
      </c>
      <c r="B80" s="59" t="s">
        <v>671</v>
      </c>
      <c r="C80" s="129">
        <v>2</v>
      </c>
      <c r="D80" s="129" t="s">
        <v>516</v>
      </c>
      <c r="E80" s="132"/>
      <c r="F80" s="384">
        <v>0</v>
      </c>
      <c r="G80" s="531">
        <f>C80*ROUND(F80,2)</f>
        <v>0</v>
      </c>
      <c r="H80" s="112"/>
    </row>
    <row r="81" spans="1:8">
      <c r="A81" s="109"/>
      <c r="B81" s="59"/>
      <c r="C81" s="129"/>
      <c r="D81" s="129"/>
      <c r="E81" s="132"/>
      <c r="F81" s="384"/>
      <c r="G81" s="537"/>
      <c r="H81" s="112"/>
    </row>
    <row r="82" spans="1:8" ht="114.75">
      <c r="A82" s="109">
        <v>11</v>
      </c>
      <c r="B82" s="59" t="s">
        <v>672</v>
      </c>
      <c r="C82" s="129">
        <v>4</v>
      </c>
      <c r="D82" s="129" t="s">
        <v>516</v>
      </c>
      <c r="E82" s="132"/>
      <c r="F82" s="384">
        <v>0</v>
      </c>
      <c r="G82" s="531">
        <f>C82*ROUND(F82,2)</f>
        <v>0</v>
      </c>
      <c r="H82" s="112"/>
    </row>
    <row r="83" spans="1:8">
      <c r="A83" s="109"/>
      <c r="B83" s="59"/>
      <c r="C83" s="129"/>
      <c r="D83" s="129"/>
      <c r="E83" s="132"/>
      <c r="F83" s="384"/>
      <c r="G83" s="537"/>
      <c r="H83" s="112"/>
    </row>
    <row r="84" spans="1:8" ht="25.5">
      <c r="A84" s="109">
        <v>12</v>
      </c>
      <c r="B84" s="59" t="s">
        <v>673</v>
      </c>
      <c r="C84" s="129">
        <v>4</v>
      </c>
      <c r="D84" s="129" t="s">
        <v>516</v>
      </c>
      <c r="E84" s="132"/>
      <c r="F84" s="384">
        <v>0</v>
      </c>
      <c r="G84" s="531">
        <f>C84*ROUND(F84,2)</f>
        <v>0</v>
      </c>
      <c r="H84" s="112"/>
    </row>
    <row r="85" spans="1:8">
      <c r="A85" s="109"/>
      <c r="B85" s="59"/>
      <c r="C85" s="129"/>
      <c r="D85" s="129"/>
      <c r="E85" s="132"/>
      <c r="F85" s="384"/>
      <c r="G85" s="537"/>
      <c r="H85" s="112"/>
    </row>
    <row r="86" spans="1:8">
      <c r="A86" s="109">
        <v>13</v>
      </c>
      <c r="B86" s="59" t="s">
        <v>674</v>
      </c>
      <c r="C86" s="129">
        <v>5</v>
      </c>
      <c r="D86" s="129" t="s">
        <v>654</v>
      </c>
      <c r="E86" s="132"/>
      <c r="F86" s="384"/>
      <c r="G86" s="531">
        <f>C86*ROUND(F86,2)</f>
        <v>0</v>
      </c>
      <c r="H86" s="112"/>
    </row>
    <row r="87" spans="1:8" ht="16.5" thickBot="1">
      <c r="A87" s="99"/>
      <c r="B87" s="148"/>
      <c r="C87" s="104"/>
      <c r="D87" s="104"/>
      <c r="E87" s="122"/>
      <c r="F87" s="122"/>
      <c r="G87" s="538"/>
      <c r="H87" s="95"/>
    </row>
    <row r="88" spans="1:8" ht="15.75" thickBot="1">
      <c r="A88" s="118"/>
      <c r="B88" s="118" t="s">
        <v>675</v>
      </c>
      <c r="C88" s="608"/>
      <c r="D88" s="608"/>
      <c r="E88" s="608"/>
      <c r="F88" s="119"/>
      <c r="G88" s="534">
        <f>ROUND(SUM(G58:G86),0)</f>
        <v>0</v>
      </c>
    </row>
    <row r="89" spans="1:8" ht="15.75">
      <c r="A89" s="99"/>
      <c r="B89" s="58"/>
      <c r="C89" s="104"/>
      <c r="D89" s="104"/>
      <c r="E89" s="99"/>
      <c r="F89" s="99"/>
      <c r="G89" s="529"/>
      <c r="H89" s="95"/>
    </row>
    <row r="90" spans="1:8" ht="15.75">
      <c r="A90" s="99"/>
      <c r="B90" s="142"/>
      <c r="C90" s="104"/>
      <c r="D90" s="104"/>
      <c r="E90" s="123"/>
      <c r="F90" s="123"/>
      <c r="G90" s="529"/>
      <c r="H90" s="95"/>
    </row>
    <row r="91" spans="1:8" ht="15.75">
      <c r="A91" s="99" t="s">
        <v>676</v>
      </c>
      <c r="B91" s="143" t="s">
        <v>703</v>
      </c>
      <c r="C91" s="145"/>
      <c r="D91" s="145"/>
      <c r="E91" s="127"/>
      <c r="F91" s="127"/>
      <c r="G91" s="539"/>
      <c r="H91" s="95"/>
    </row>
    <row r="92" spans="1:8" ht="15.75">
      <c r="A92" s="117"/>
      <c r="B92" s="59"/>
      <c r="C92" s="133"/>
      <c r="D92" s="133"/>
      <c r="E92" s="134"/>
      <c r="F92" s="134"/>
      <c r="G92" s="536"/>
      <c r="H92" s="112"/>
    </row>
    <row r="93" spans="1:8">
      <c r="A93" s="109">
        <v>1</v>
      </c>
      <c r="B93" s="59" t="s">
        <v>678</v>
      </c>
      <c r="C93" s="129" t="s">
        <v>679</v>
      </c>
      <c r="D93" s="129" t="s">
        <v>680</v>
      </c>
      <c r="E93" s="132"/>
      <c r="F93" s="384">
        <v>0</v>
      </c>
      <c r="G93" s="531">
        <f>C93*ROUND(F93,2)</f>
        <v>0</v>
      </c>
      <c r="H93" s="112"/>
    </row>
    <row r="94" spans="1:8" ht="15.75">
      <c r="A94" s="117"/>
      <c r="B94" s="59"/>
      <c r="C94" s="133"/>
      <c r="D94" s="133"/>
      <c r="E94" s="134"/>
      <c r="F94" s="394"/>
      <c r="G94" s="536"/>
      <c r="H94" s="112"/>
    </row>
    <row r="95" spans="1:8">
      <c r="A95" s="109">
        <f>A93+1</f>
        <v>2</v>
      </c>
      <c r="B95" s="59" t="s">
        <v>681</v>
      </c>
      <c r="C95" s="129" t="s">
        <v>679</v>
      </c>
      <c r="D95" s="129" t="s">
        <v>680</v>
      </c>
      <c r="E95" s="132"/>
      <c r="F95" s="384">
        <v>0</v>
      </c>
      <c r="G95" s="531">
        <f>C95*ROUND(F95,2)</f>
        <v>0</v>
      </c>
      <c r="H95" s="112"/>
    </row>
    <row r="96" spans="1:8">
      <c r="A96" s="115"/>
      <c r="B96" s="59"/>
      <c r="C96" s="129"/>
      <c r="D96" s="129"/>
      <c r="E96" s="132"/>
      <c r="F96" s="384"/>
      <c r="G96" s="537"/>
      <c r="H96" s="112"/>
    </row>
    <row r="97" spans="1:8">
      <c r="A97" s="109">
        <f>A95+1</f>
        <v>3</v>
      </c>
      <c r="B97" s="59" t="s">
        <v>682</v>
      </c>
      <c r="C97" s="129">
        <v>830</v>
      </c>
      <c r="D97" s="129" t="s">
        <v>636</v>
      </c>
      <c r="E97" s="132"/>
      <c r="F97" s="384">
        <v>0</v>
      </c>
      <c r="G97" s="531">
        <f>C97*ROUND(F97,2)</f>
        <v>0</v>
      </c>
      <c r="H97" s="112"/>
    </row>
    <row r="98" spans="1:8">
      <c r="A98" s="115"/>
      <c r="B98" s="59"/>
      <c r="C98" s="129"/>
      <c r="D98" s="129"/>
      <c r="E98" s="132"/>
      <c r="F98" s="384"/>
      <c r="G98" s="537"/>
      <c r="H98" s="112"/>
    </row>
    <row r="99" spans="1:8" ht="25.5">
      <c r="A99" s="109">
        <f>A97+1</f>
        <v>4</v>
      </c>
      <c r="B99" s="59" t="s">
        <v>683</v>
      </c>
      <c r="C99" s="129">
        <v>830</v>
      </c>
      <c r="D99" s="129" t="s">
        <v>636</v>
      </c>
      <c r="E99" s="132"/>
      <c r="F99" s="384">
        <v>0</v>
      </c>
      <c r="G99" s="531">
        <f>C99*ROUND(F99,2)</f>
        <v>0</v>
      </c>
      <c r="H99" s="112"/>
    </row>
    <row r="100" spans="1:8">
      <c r="A100" s="115"/>
      <c r="B100" s="59"/>
      <c r="C100" s="129"/>
      <c r="D100" s="129"/>
      <c r="E100" s="132"/>
      <c r="F100" s="132"/>
      <c r="G100" s="537"/>
      <c r="H100" s="112"/>
    </row>
    <row r="101" spans="1:8" ht="25.5">
      <c r="A101" s="109">
        <f>A99+1</f>
        <v>5</v>
      </c>
      <c r="B101" s="59" t="s">
        <v>684</v>
      </c>
      <c r="C101" s="129">
        <v>1</v>
      </c>
      <c r="D101" s="129" t="s">
        <v>680</v>
      </c>
      <c r="E101" s="132"/>
      <c r="F101" s="132">
        <v>1200</v>
      </c>
      <c r="G101" s="540">
        <f>PRODUCT(C101,F101)</f>
        <v>1200</v>
      </c>
      <c r="H101" s="82" t="s">
        <v>721</v>
      </c>
    </row>
    <row r="102" spans="1:8" ht="15.75">
      <c r="A102" s="117"/>
      <c r="B102" s="59"/>
      <c r="C102" s="146"/>
      <c r="D102" s="146"/>
      <c r="E102" s="147"/>
      <c r="F102" s="132"/>
      <c r="G102" s="537"/>
      <c r="H102" s="112"/>
    </row>
    <row r="103" spans="1:8">
      <c r="A103" s="115">
        <v>6</v>
      </c>
      <c r="B103" s="59" t="s">
        <v>685</v>
      </c>
      <c r="C103" s="129">
        <v>8</v>
      </c>
      <c r="D103" s="129" t="s">
        <v>531</v>
      </c>
      <c r="E103" s="132"/>
      <c r="F103" s="132">
        <v>35</v>
      </c>
      <c r="G103" s="540">
        <f>PRODUCT(C103,F103)</f>
        <v>280</v>
      </c>
      <c r="H103" s="82" t="s">
        <v>721</v>
      </c>
    </row>
    <row r="104" spans="1:8">
      <c r="A104" s="115"/>
      <c r="B104" s="59"/>
      <c r="C104" s="129"/>
      <c r="D104" s="129"/>
      <c r="E104" s="132"/>
      <c r="F104" s="132"/>
      <c r="G104" s="537"/>
      <c r="H104" s="112"/>
    </row>
    <row r="105" spans="1:8">
      <c r="A105" s="115">
        <f>A103+1</f>
        <v>7</v>
      </c>
      <c r="B105" s="59" t="s">
        <v>686</v>
      </c>
      <c r="C105" s="129">
        <v>4</v>
      </c>
      <c r="D105" s="129" t="s">
        <v>531</v>
      </c>
      <c r="E105" s="132"/>
      <c r="F105" s="132">
        <v>30</v>
      </c>
      <c r="G105" s="540">
        <f>PRODUCT(C105,F105)</f>
        <v>120</v>
      </c>
      <c r="H105" s="82" t="s">
        <v>721</v>
      </c>
    </row>
    <row r="106" spans="1:8" ht="15.75" thickBot="1">
      <c r="A106" s="115"/>
      <c r="B106" s="59"/>
      <c r="C106" s="111"/>
      <c r="D106" s="111"/>
      <c r="E106" s="114"/>
      <c r="F106" s="114"/>
      <c r="G106" s="541"/>
      <c r="H106" s="112"/>
    </row>
    <row r="107" spans="1:8" ht="15.75" thickBot="1">
      <c r="A107" s="124"/>
      <c r="B107" s="118" t="s">
        <v>687</v>
      </c>
      <c r="C107" s="608"/>
      <c r="D107" s="608"/>
      <c r="E107" s="608"/>
      <c r="F107" s="125"/>
      <c r="G107" s="534">
        <f>ROUND(SUM(G93:G106),0)</f>
        <v>1600</v>
      </c>
    </row>
    <row r="108" spans="1:8">
      <c r="A108" s="95"/>
      <c r="B108" s="95"/>
      <c r="C108" s="96"/>
      <c r="D108" s="96"/>
      <c r="E108" s="96"/>
      <c r="F108" s="96"/>
      <c r="G108" s="522"/>
      <c r="H108" s="95"/>
    </row>
    <row r="109" spans="1:8" s="99" customFormat="1" ht="15.75">
      <c r="A109" s="99" t="s">
        <v>698</v>
      </c>
      <c r="B109" s="143" t="s">
        <v>702</v>
      </c>
      <c r="C109" s="127"/>
      <c r="D109" s="127"/>
      <c r="E109" s="127"/>
      <c r="F109" s="127"/>
      <c r="G109" s="537">
        <v>0</v>
      </c>
    </row>
    <row r="110" spans="1:8" s="99" customFormat="1" ht="16.5" thickBot="1">
      <c r="B110" s="58"/>
      <c r="C110" s="126"/>
      <c r="D110" s="126"/>
      <c r="E110" s="126"/>
      <c r="F110" s="126"/>
      <c r="G110" s="542"/>
    </row>
    <row r="111" spans="1:8" s="99" customFormat="1" ht="16.5" thickBot="1">
      <c r="A111" s="124"/>
      <c r="B111" s="124"/>
      <c r="C111" s="118"/>
      <c r="D111" s="608"/>
      <c r="E111" s="608"/>
      <c r="F111" s="608"/>
      <c r="G111" s="543">
        <f>G109</f>
        <v>0</v>
      </c>
    </row>
    <row r="112" spans="1:8" s="99" customFormat="1" ht="15.75">
      <c r="B112" s="58"/>
      <c r="G112" s="529"/>
    </row>
    <row r="113" spans="1:7" ht="15.75" thickBot="1"/>
    <row r="114" spans="1:7">
      <c r="A114" s="587" t="s">
        <v>619</v>
      </c>
      <c r="B114" s="588"/>
      <c r="C114" s="588"/>
      <c r="D114" s="588"/>
      <c r="E114" s="588"/>
      <c r="F114" s="588"/>
      <c r="G114" s="609"/>
    </row>
    <row r="115" spans="1:7">
      <c r="A115" s="590"/>
      <c r="B115" s="591"/>
      <c r="C115" s="591"/>
      <c r="D115" s="591"/>
      <c r="E115" s="591"/>
      <c r="F115" s="591"/>
      <c r="G115" s="610"/>
    </row>
    <row r="116" spans="1:7" ht="33.75" customHeight="1" thickBot="1">
      <c r="A116" s="593"/>
      <c r="B116" s="594"/>
      <c r="C116" s="594"/>
      <c r="D116" s="594"/>
      <c r="E116" s="594"/>
      <c r="F116" s="594"/>
      <c r="G116" s="611"/>
    </row>
    <row r="118" spans="1:7" ht="15.75" thickBot="1"/>
    <row r="119" spans="1:7">
      <c r="A119" s="563" t="s">
        <v>621</v>
      </c>
      <c r="B119" s="564"/>
      <c r="C119" s="564"/>
      <c r="D119" s="564"/>
      <c r="E119" s="564"/>
      <c r="F119" s="564"/>
      <c r="G119" s="609"/>
    </row>
    <row r="120" spans="1:7">
      <c r="A120" s="565"/>
      <c r="B120" s="566"/>
      <c r="C120" s="566"/>
      <c r="D120" s="566"/>
      <c r="E120" s="566"/>
      <c r="F120" s="566"/>
      <c r="G120" s="610"/>
    </row>
    <row r="121" spans="1:7" ht="15.75" thickBot="1">
      <c r="A121" s="567"/>
      <c r="B121" s="568"/>
      <c r="C121" s="568"/>
      <c r="D121" s="568"/>
      <c r="E121" s="568"/>
      <c r="F121" s="568"/>
      <c r="G121" s="611"/>
    </row>
  </sheetData>
  <sheetProtection password="CA57" sheet="1" objects="1" scenarios="1"/>
  <mergeCells count="10">
    <mergeCell ref="A3:B3"/>
    <mergeCell ref="A5:B5"/>
    <mergeCell ref="A7:B7"/>
    <mergeCell ref="A11:B11"/>
    <mergeCell ref="C54:E54"/>
    <mergeCell ref="C88:E88"/>
    <mergeCell ref="C107:E107"/>
    <mergeCell ref="D111:F111"/>
    <mergeCell ref="A114:G116"/>
    <mergeCell ref="A119:G121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Naslov na stran</vt:lpstr>
      <vt:lpstr>Rekapitulacije</vt:lpstr>
      <vt:lpstr>trasa ceste</vt:lpstr>
      <vt:lpstr>prestavitev kapelice</vt:lpstr>
      <vt:lpstr>oporne in podporne konstr</vt:lpstr>
      <vt:lpstr>vodenje prometa</vt:lpstr>
      <vt:lpstr>meteorna kanalizacija</vt:lpstr>
      <vt:lpstr>El. NN priključek</vt:lpstr>
      <vt:lpstr>El. cestna razsvetljava</vt:lpstr>
      <vt:lpstr>opombe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ninaf</dc:creator>
  <cp:lastModifiedBy>ninaf</cp:lastModifiedBy>
  <cp:lastPrinted>2020-10-16T08:58:42Z</cp:lastPrinted>
  <dcterms:created xsi:type="dcterms:W3CDTF">2020-09-18T11:08:20Z</dcterms:created>
  <dcterms:modified xsi:type="dcterms:W3CDTF">2020-11-18T13:18:37Z</dcterms:modified>
</cp:coreProperties>
</file>